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2538-my.sharepoint.com/personal/tony_collins_eoncoat_com/Documents/"/>
    </mc:Choice>
  </mc:AlternateContent>
  <xr:revisionPtr revIDLastSave="0" documentId="8_{511DD721-5B58-4A80-AC7A-C0B7C72F75E6}" xr6:coauthVersionLast="47" xr6:coauthVersionMax="47" xr10:uidLastSave="{00000000-0000-0000-0000-000000000000}"/>
  <bookViews>
    <workbookView xWindow="-120" yWindow="-120" windowWidth="20730" windowHeight="11160" tabRatio="930" xr2:uid="{37B800B5-0FA7-4DD2-8201-50B9DBA4460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K31" i="1"/>
  <c r="K17" i="1"/>
  <c r="K18" i="1"/>
  <c r="E5" i="1"/>
  <c r="L31" i="1"/>
  <c r="L17" i="1"/>
  <c r="K26" i="1"/>
  <c r="K9" i="1"/>
  <c r="K28" i="1"/>
  <c r="K25" i="1"/>
  <c r="K7" i="1"/>
  <c r="K8" i="1" s="1"/>
  <c r="K16" i="1"/>
  <c r="K15" i="1"/>
  <c r="K11" i="1"/>
  <c r="K10" i="1"/>
  <c r="K12" i="1"/>
  <c r="K13" i="1" s="1"/>
  <c r="K6" i="1"/>
  <c r="K5" i="1"/>
  <c r="K4" i="1"/>
  <c r="K2" i="1"/>
  <c r="L28" i="1"/>
  <c r="K14" i="1"/>
  <c r="L12" i="1"/>
  <c r="L7" i="1"/>
  <c r="K3" i="1" l="1"/>
  <c r="K19" i="1"/>
  <c r="J30" i="1"/>
  <c r="J29" i="1"/>
  <c r="J28" i="1"/>
  <c r="J27" i="1"/>
  <c r="J26" i="1"/>
  <c r="J25" i="1"/>
  <c r="J24" i="1"/>
  <c r="J23" i="1"/>
  <c r="J22" i="1"/>
  <c r="J16" i="1"/>
  <c r="J15" i="1"/>
  <c r="J14" i="1"/>
  <c r="J12" i="1"/>
  <c r="J11" i="1"/>
  <c r="J10" i="1"/>
  <c r="J9" i="1"/>
  <c r="J7" i="1"/>
  <c r="J6" i="1"/>
  <c r="J5" i="1"/>
  <c r="J4" i="1"/>
  <c r="J2" i="1"/>
  <c r="I30" i="1"/>
  <c r="I29" i="1"/>
  <c r="I28" i="1"/>
  <c r="I27" i="1"/>
  <c r="I26" i="1"/>
  <c r="I25" i="1"/>
  <c r="I24" i="1"/>
  <c r="I23" i="1"/>
  <c r="I22" i="1"/>
  <c r="I16" i="1"/>
  <c r="I15" i="1"/>
  <c r="I14" i="1"/>
  <c r="I12" i="1"/>
  <c r="I11" i="1"/>
  <c r="I10" i="1"/>
  <c r="I9" i="1"/>
  <c r="I7" i="1"/>
  <c r="I6" i="1"/>
  <c r="I4" i="1"/>
  <c r="I2" i="1"/>
  <c r="I5" i="1"/>
  <c r="K30" i="1"/>
  <c r="K29" i="1"/>
  <c r="K27" i="1"/>
  <c r="K24" i="1"/>
  <c r="L6" i="1"/>
  <c r="R6" i="1" s="1"/>
  <c r="J18" i="1"/>
  <c r="I18" i="1"/>
  <c r="L22" i="1"/>
  <c r="L23" i="1"/>
  <c r="L24" i="1"/>
  <c r="V24" i="1" s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G24" i="1"/>
  <c r="AH24" i="1"/>
  <c r="AI24" i="1"/>
  <c r="AJ24" i="1"/>
  <c r="AK24" i="1"/>
  <c r="AL24" i="1"/>
  <c r="AM24" i="1"/>
  <c r="AN24" i="1"/>
  <c r="AO24" i="1"/>
  <c r="AQ24" i="1"/>
  <c r="AR24" i="1"/>
  <c r="AS24" i="1"/>
  <c r="AT24" i="1"/>
  <c r="AU24" i="1"/>
  <c r="AV24" i="1"/>
  <c r="AW24" i="1"/>
  <c r="AX24" i="1"/>
  <c r="AY24" i="1"/>
  <c r="BA24" i="1"/>
  <c r="BB24" i="1"/>
  <c r="BC24" i="1"/>
  <c r="BD24" i="1"/>
  <c r="BE24" i="1"/>
  <c r="BF24" i="1"/>
  <c r="BG24" i="1"/>
  <c r="BH24" i="1"/>
  <c r="BI24" i="1"/>
  <c r="L25" i="1"/>
  <c r="L26" i="1"/>
  <c r="L27" i="1"/>
  <c r="V27" i="1" s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AB27" i="1"/>
  <c r="AC27" i="1"/>
  <c r="AD27" i="1"/>
  <c r="AE27" i="1"/>
  <c r="AG27" i="1"/>
  <c r="AH27" i="1"/>
  <c r="AI27" i="1"/>
  <c r="AJ27" i="1"/>
  <c r="AK27" i="1"/>
  <c r="AL27" i="1"/>
  <c r="AM27" i="1"/>
  <c r="AN27" i="1"/>
  <c r="AO27" i="1"/>
  <c r="AQ27" i="1"/>
  <c r="AR27" i="1"/>
  <c r="AS27" i="1"/>
  <c r="AT27" i="1"/>
  <c r="AU27" i="1"/>
  <c r="AV27" i="1"/>
  <c r="AW27" i="1"/>
  <c r="AX27" i="1"/>
  <c r="AY27" i="1"/>
  <c r="BA27" i="1"/>
  <c r="BB27" i="1"/>
  <c r="BC27" i="1"/>
  <c r="BD27" i="1"/>
  <c r="BE27" i="1"/>
  <c r="BF27" i="1"/>
  <c r="BG27" i="1"/>
  <c r="BH27" i="1"/>
  <c r="BI27" i="1"/>
  <c r="L29" i="1"/>
  <c r="L30" i="1"/>
  <c r="V30" i="1" s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G30" i="1"/>
  <c r="AH30" i="1"/>
  <c r="AI30" i="1"/>
  <c r="AJ30" i="1"/>
  <c r="AK30" i="1"/>
  <c r="AL30" i="1"/>
  <c r="AM30" i="1"/>
  <c r="AN30" i="1"/>
  <c r="AO30" i="1"/>
  <c r="AQ30" i="1"/>
  <c r="AR30" i="1"/>
  <c r="AS30" i="1"/>
  <c r="AT30" i="1"/>
  <c r="AU30" i="1"/>
  <c r="AV30" i="1"/>
  <c r="AW30" i="1"/>
  <c r="AX30" i="1"/>
  <c r="AY30" i="1"/>
  <c r="BA30" i="1"/>
  <c r="BB30" i="1"/>
  <c r="BC30" i="1"/>
  <c r="BD30" i="1"/>
  <c r="BE30" i="1"/>
  <c r="BF30" i="1"/>
  <c r="BG30" i="1"/>
  <c r="BH30" i="1"/>
  <c r="BI30" i="1"/>
  <c r="BK31" i="1"/>
  <c r="AY17" i="1"/>
  <c r="AY18" i="1" s="1"/>
  <c r="K32" i="1"/>
  <c r="J31" i="1"/>
  <c r="I31" i="1"/>
  <c r="N17" i="1"/>
  <c r="O17" i="1"/>
  <c r="P17" i="1"/>
  <c r="Q17" i="1"/>
  <c r="R17" i="1"/>
  <c r="S17" i="1"/>
  <c r="T17" i="1"/>
  <c r="U17" i="1"/>
  <c r="V17" i="1"/>
  <c r="V18" i="1" s="1"/>
  <c r="W17" i="1"/>
  <c r="W18" i="1" s="1"/>
  <c r="X17" i="1"/>
  <c r="X18" i="1" s="1"/>
  <c r="Z17" i="1"/>
  <c r="Z18" i="1" s="1"/>
  <c r="AA17" i="1"/>
  <c r="AA18" i="1" s="1"/>
  <c r="AB17" i="1"/>
  <c r="AB18" i="1" s="1"/>
  <c r="AC17" i="1"/>
  <c r="AC18" i="1" s="1"/>
  <c r="AD17" i="1"/>
  <c r="AD18" i="1" s="1"/>
  <c r="AE17" i="1"/>
  <c r="AE18" i="1" s="1"/>
  <c r="AG17" i="1"/>
  <c r="AG18" i="1" s="1"/>
  <c r="AH17" i="1"/>
  <c r="AH18" i="1" s="1"/>
  <c r="AI17" i="1"/>
  <c r="AI18" i="1" s="1"/>
  <c r="AJ17" i="1"/>
  <c r="AJ18" i="1" s="1"/>
  <c r="AK17" i="1"/>
  <c r="AK18" i="1" s="1"/>
  <c r="AM17" i="1"/>
  <c r="AM18" i="1" s="1"/>
  <c r="AN17" i="1"/>
  <c r="AN18" i="1" s="1"/>
  <c r="AO17" i="1"/>
  <c r="AO18" i="1" s="1"/>
  <c r="AQ17" i="1"/>
  <c r="AQ18" i="1" s="1"/>
  <c r="AR17" i="1"/>
  <c r="AR18" i="1" s="1"/>
  <c r="AS17" i="1"/>
  <c r="AS18" i="1" s="1"/>
  <c r="AT17" i="1"/>
  <c r="AT18" i="1" s="1"/>
  <c r="AU17" i="1"/>
  <c r="AU18" i="1" s="1"/>
  <c r="AV17" i="1"/>
  <c r="AV18" i="1" s="1"/>
  <c r="AW17" i="1"/>
  <c r="AW18" i="1" s="1"/>
  <c r="AX17" i="1"/>
  <c r="AX18" i="1" s="1"/>
  <c r="BA17" i="1"/>
  <c r="BA18" i="1" s="1"/>
  <c r="BB17" i="1"/>
  <c r="BB18" i="1" s="1"/>
  <c r="BC17" i="1"/>
  <c r="BC18" i="1" s="1"/>
  <c r="BD17" i="1"/>
  <c r="BD18" i="1" s="1"/>
  <c r="BF17" i="1"/>
  <c r="BF18" i="1" s="1"/>
  <c r="BG17" i="1"/>
  <c r="BG18" i="1" s="1"/>
  <c r="BH17" i="1"/>
  <c r="BH18" i="1" s="1"/>
  <c r="BI17" i="1"/>
  <c r="BI18" i="1" s="1"/>
  <c r="BJ17" i="1"/>
  <c r="M17" i="1"/>
  <c r="M16" i="1"/>
  <c r="J17" i="1"/>
  <c r="I17" i="1"/>
  <c r="M11" i="1"/>
  <c r="Y4" i="1"/>
  <c r="Z4" i="1"/>
  <c r="AA4" i="1"/>
  <c r="AB4" i="1"/>
  <c r="AC4" i="1"/>
  <c r="AE4" i="1"/>
  <c r="AG4" i="1"/>
  <c r="AH4" i="1"/>
  <c r="AI4" i="1"/>
  <c r="AK4" i="1"/>
  <c r="AL4" i="1"/>
  <c r="AM4" i="1"/>
  <c r="AN4" i="1"/>
  <c r="AO4" i="1"/>
  <c r="AQ4" i="1"/>
  <c r="AR4" i="1"/>
  <c r="AS4" i="1"/>
  <c r="AT4" i="1"/>
  <c r="AU4" i="1"/>
  <c r="AW4" i="1"/>
  <c r="AX4" i="1"/>
  <c r="AY4" i="1"/>
  <c r="BA4" i="1"/>
  <c r="BC4" i="1"/>
  <c r="BD4" i="1"/>
  <c r="BE4" i="1"/>
  <c r="BF4" i="1"/>
  <c r="BG4" i="1"/>
  <c r="BI4" i="1"/>
  <c r="T4" i="1"/>
  <c r="U4" i="1"/>
  <c r="W4" i="1"/>
  <c r="M2" i="1"/>
  <c r="W5" i="1"/>
  <c r="Y5" i="1"/>
  <c r="Z5" i="1"/>
  <c r="AA5" i="1"/>
  <c r="AB5" i="1"/>
  <c r="AC5" i="1"/>
  <c r="AE5" i="1"/>
  <c r="AG5" i="1"/>
  <c r="AH5" i="1"/>
  <c r="AI5" i="1"/>
  <c r="AK5" i="1"/>
  <c r="AL5" i="1"/>
  <c r="AM5" i="1"/>
  <c r="AN5" i="1"/>
  <c r="AO5" i="1"/>
  <c r="AQ5" i="1"/>
  <c r="AR5" i="1"/>
  <c r="AS5" i="1"/>
  <c r="AT5" i="1"/>
  <c r="AU5" i="1"/>
  <c r="AW5" i="1"/>
  <c r="AX5" i="1"/>
  <c r="AY5" i="1"/>
  <c r="BA5" i="1"/>
  <c r="BC5" i="1"/>
  <c r="BD5" i="1"/>
  <c r="BE5" i="1"/>
  <c r="BF5" i="1"/>
  <c r="BG5" i="1"/>
  <c r="BI5" i="1"/>
  <c r="W6" i="1"/>
  <c r="Y6" i="1"/>
  <c r="Z6" i="1"/>
  <c r="AA6" i="1"/>
  <c r="AB6" i="1"/>
  <c r="AC6" i="1"/>
  <c r="AE6" i="1"/>
  <c r="AG6" i="1"/>
  <c r="AH6" i="1"/>
  <c r="AI6" i="1"/>
  <c r="AK6" i="1"/>
  <c r="AL6" i="1"/>
  <c r="AM6" i="1"/>
  <c r="AN6" i="1"/>
  <c r="AO6" i="1"/>
  <c r="AQ6" i="1"/>
  <c r="AR6" i="1"/>
  <c r="AS6" i="1"/>
  <c r="AT6" i="1"/>
  <c r="AU6" i="1"/>
  <c r="AW6" i="1"/>
  <c r="AX6" i="1"/>
  <c r="AY6" i="1"/>
  <c r="BA6" i="1"/>
  <c r="BC6" i="1"/>
  <c r="BD6" i="1"/>
  <c r="BE6" i="1"/>
  <c r="BF6" i="1"/>
  <c r="BG6" i="1"/>
  <c r="BI6" i="1"/>
  <c r="W7" i="1"/>
  <c r="Y7" i="1"/>
  <c r="Z7" i="1"/>
  <c r="AA7" i="1"/>
  <c r="AB7" i="1"/>
  <c r="AC7" i="1"/>
  <c r="AE7" i="1"/>
  <c r="AF7" i="1"/>
  <c r="AG7" i="1"/>
  <c r="AH7" i="1"/>
  <c r="AI7" i="1"/>
  <c r="AK7" i="1"/>
  <c r="AL7" i="1"/>
  <c r="AM7" i="1"/>
  <c r="AN7" i="1"/>
  <c r="AO7" i="1"/>
  <c r="AQ7" i="1"/>
  <c r="AR7" i="1"/>
  <c r="AS7" i="1"/>
  <c r="AT7" i="1"/>
  <c r="AU7" i="1"/>
  <c r="AW7" i="1"/>
  <c r="AX7" i="1"/>
  <c r="AY7" i="1"/>
  <c r="AZ7" i="1"/>
  <c r="BA7" i="1"/>
  <c r="BC7" i="1"/>
  <c r="BD7" i="1"/>
  <c r="BE7" i="1"/>
  <c r="BF7" i="1"/>
  <c r="BG7" i="1"/>
  <c r="BI7" i="1"/>
  <c r="BJ7" i="1"/>
  <c r="W8" i="1"/>
  <c r="Y8" i="1"/>
  <c r="Z8" i="1"/>
  <c r="AA8" i="1"/>
  <c r="AB8" i="1"/>
  <c r="AC8" i="1"/>
  <c r="AE8" i="1"/>
  <c r="AF8" i="1"/>
  <c r="AG8" i="1"/>
  <c r="AH8" i="1"/>
  <c r="AI8" i="1"/>
  <c r="AK8" i="1"/>
  <c r="AL8" i="1"/>
  <c r="AM8" i="1"/>
  <c r="AN8" i="1"/>
  <c r="AO8" i="1"/>
  <c r="AQ8" i="1"/>
  <c r="AR8" i="1"/>
  <c r="AS8" i="1"/>
  <c r="AT8" i="1"/>
  <c r="AU8" i="1"/>
  <c r="AW8" i="1"/>
  <c r="AX8" i="1"/>
  <c r="AY8" i="1"/>
  <c r="AZ8" i="1"/>
  <c r="BA8" i="1"/>
  <c r="BC8" i="1"/>
  <c r="BD8" i="1"/>
  <c r="BE8" i="1"/>
  <c r="BF8" i="1"/>
  <c r="BG8" i="1"/>
  <c r="BI8" i="1"/>
  <c r="BJ8" i="1"/>
  <c r="W9" i="1"/>
  <c r="Y9" i="1"/>
  <c r="Z9" i="1"/>
  <c r="AA9" i="1"/>
  <c r="AB9" i="1"/>
  <c r="AC9" i="1"/>
  <c r="AE9" i="1"/>
  <c r="AF9" i="1"/>
  <c r="AG9" i="1"/>
  <c r="AH9" i="1"/>
  <c r="AI9" i="1"/>
  <c r="AK9" i="1"/>
  <c r="AL9" i="1"/>
  <c r="AM9" i="1"/>
  <c r="AN9" i="1"/>
  <c r="AO9" i="1"/>
  <c r="AQ9" i="1"/>
  <c r="AR9" i="1"/>
  <c r="AS9" i="1"/>
  <c r="AT9" i="1"/>
  <c r="AU9" i="1"/>
  <c r="AW9" i="1"/>
  <c r="AX9" i="1"/>
  <c r="AY9" i="1"/>
  <c r="AZ9" i="1"/>
  <c r="BA9" i="1"/>
  <c r="BC9" i="1"/>
  <c r="BD9" i="1"/>
  <c r="BE9" i="1"/>
  <c r="BF9" i="1"/>
  <c r="BG9" i="1"/>
  <c r="BI9" i="1"/>
  <c r="BJ9" i="1"/>
  <c r="W10" i="1"/>
  <c r="Y10" i="1"/>
  <c r="Z10" i="1"/>
  <c r="AA10" i="1"/>
  <c r="AB10" i="1"/>
  <c r="AC10" i="1"/>
  <c r="AE10" i="1"/>
  <c r="AF10" i="1"/>
  <c r="AG10" i="1"/>
  <c r="AH10" i="1"/>
  <c r="AI10" i="1"/>
  <c r="AK10" i="1"/>
  <c r="AL10" i="1"/>
  <c r="AM10" i="1"/>
  <c r="AN10" i="1"/>
  <c r="AO10" i="1"/>
  <c r="AQ10" i="1"/>
  <c r="AR10" i="1"/>
  <c r="AS10" i="1"/>
  <c r="AT10" i="1"/>
  <c r="AU10" i="1"/>
  <c r="AW10" i="1"/>
  <c r="AX10" i="1"/>
  <c r="AY10" i="1"/>
  <c r="AZ10" i="1"/>
  <c r="BA10" i="1"/>
  <c r="BC10" i="1"/>
  <c r="BD10" i="1"/>
  <c r="BE10" i="1"/>
  <c r="BF10" i="1"/>
  <c r="BG10" i="1"/>
  <c r="BI10" i="1"/>
  <c r="BJ10" i="1"/>
  <c r="W11" i="1"/>
  <c r="Y11" i="1"/>
  <c r="Z11" i="1"/>
  <c r="AA11" i="1"/>
  <c r="AB11" i="1"/>
  <c r="AC11" i="1"/>
  <c r="AE11" i="1"/>
  <c r="AF11" i="1"/>
  <c r="AG11" i="1"/>
  <c r="AH11" i="1"/>
  <c r="AI11" i="1"/>
  <c r="AK11" i="1"/>
  <c r="AL11" i="1"/>
  <c r="AM11" i="1"/>
  <c r="AN11" i="1"/>
  <c r="AO11" i="1"/>
  <c r="AQ11" i="1"/>
  <c r="AR11" i="1"/>
  <c r="AS11" i="1"/>
  <c r="AT11" i="1"/>
  <c r="AU11" i="1"/>
  <c r="AW11" i="1"/>
  <c r="AX11" i="1"/>
  <c r="AY11" i="1"/>
  <c r="AZ11" i="1"/>
  <c r="BA11" i="1"/>
  <c r="BC11" i="1"/>
  <c r="BD11" i="1"/>
  <c r="BE11" i="1"/>
  <c r="BF11" i="1"/>
  <c r="BG11" i="1"/>
  <c r="BI11" i="1"/>
  <c r="BJ11" i="1"/>
  <c r="W12" i="1"/>
  <c r="X12" i="1"/>
  <c r="Y12" i="1"/>
  <c r="Z12" i="1"/>
  <c r="AA12" i="1"/>
  <c r="AC12" i="1"/>
  <c r="AD12" i="1"/>
  <c r="AE12" i="1"/>
  <c r="AG12" i="1"/>
  <c r="AH12" i="1"/>
  <c r="AI12" i="1"/>
  <c r="AK12" i="1"/>
  <c r="AL12" i="1"/>
  <c r="AM12" i="1"/>
  <c r="AN12" i="1"/>
  <c r="AO12" i="1"/>
  <c r="AQ12" i="1"/>
  <c r="AS12" i="1"/>
  <c r="AT12" i="1"/>
  <c r="AU12" i="1"/>
  <c r="AV12" i="1"/>
  <c r="AW12" i="1"/>
  <c r="AX12" i="1"/>
  <c r="AY12" i="1"/>
  <c r="BA12" i="1"/>
  <c r="BB12" i="1"/>
  <c r="BC12" i="1"/>
  <c r="BD12" i="1"/>
  <c r="BE12" i="1"/>
  <c r="BF12" i="1"/>
  <c r="BG12" i="1"/>
  <c r="BI12" i="1"/>
  <c r="W13" i="1"/>
  <c r="X13" i="1"/>
  <c r="Y13" i="1"/>
  <c r="Z13" i="1"/>
  <c r="AA13" i="1"/>
  <c r="AC13" i="1"/>
  <c r="AD13" i="1"/>
  <c r="AE13" i="1"/>
  <c r="AG13" i="1"/>
  <c r="AH13" i="1"/>
  <c r="AI13" i="1"/>
  <c r="AK13" i="1"/>
  <c r="AL13" i="1"/>
  <c r="AM13" i="1"/>
  <c r="AN13" i="1"/>
  <c r="AO13" i="1"/>
  <c r="AQ13" i="1"/>
  <c r="AS13" i="1"/>
  <c r="AT13" i="1"/>
  <c r="AU13" i="1"/>
  <c r="AV13" i="1"/>
  <c r="AW13" i="1"/>
  <c r="AX13" i="1"/>
  <c r="AY13" i="1"/>
  <c r="BA13" i="1"/>
  <c r="BB13" i="1"/>
  <c r="BC13" i="1"/>
  <c r="BD13" i="1"/>
  <c r="BE13" i="1"/>
  <c r="BF13" i="1"/>
  <c r="BG13" i="1"/>
  <c r="BI13" i="1"/>
  <c r="W14" i="1"/>
  <c r="X14" i="1"/>
  <c r="Y14" i="1"/>
  <c r="Z14" i="1"/>
  <c r="AA14" i="1"/>
  <c r="AC14" i="1"/>
  <c r="AD14" i="1"/>
  <c r="AE14" i="1"/>
  <c r="AG14" i="1"/>
  <c r="AH14" i="1"/>
  <c r="AI14" i="1"/>
  <c r="AK14" i="1"/>
  <c r="AL14" i="1"/>
  <c r="AM14" i="1"/>
  <c r="AN14" i="1"/>
  <c r="AO14" i="1"/>
  <c r="AQ14" i="1"/>
  <c r="AS14" i="1"/>
  <c r="AT14" i="1"/>
  <c r="AU14" i="1"/>
  <c r="AV14" i="1"/>
  <c r="AW14" i="1"/>
  <c r="AX14" i="1"/>
  <c r="AY14" i="1"/>
  <c r="BA14" i="1"/>
  <c r="BB14" i="1"/>
  <c r="BC14" i="1"/>
  <c r="BD14" i="1"/>
  <c r="BE14" i="1"/>
  <c r="BF14" i="1"/>
  <c r="BG14" i="1"/>
  <c r="BI14" i="1"/>
  <c r="W15" i="1"/>
  <c r="X15" i="1"/>
  <c r="Y15" i="1"/>
  <c r="Z15" i="1"/>
  <c r="AA15" i="1"/>
  <c r="AC15" i="1"/>
  <c r="AD15" i="1"/>
  <c r="AE15" i="1"/>
  <c r="AG15" i="1"/>
  <c r="AH15" i="1"/>
  <c r="AI15" i="1"/>
  <c r="AK15" i="1"/>
  <c r="AL15" i="1"/>
  <c r="AM15" i="1"/>
  <c r="AN15" i="1"/>
  <c r="AO15" i="1"/>
  <c r="AQ15" i="1"/>
  <c r="AS15" i="1"/>
  <c r="AT15" i="1"/>
  <c r="AU15" i="1"/>
  <c r="AV15" i="1"/>
  <c r="AW15" i="1"/>
  <c r="AX15" i="1"/>
  <c r="AY15" i="1"/>
  <c r="BA15" i="1"/>
  <c r="BB15" i="1"/>
  <c r="BC15" i="1"/>
  <c r="BD15" i="1"/>
  <c r="BE15" i="1"/>
  <c r="BF15" i="1"/>
  <c r="BG15" i="1"/>
  <c r="BI15" i="1"/>
  <c r="W16" i="1"/>
  <c r="X16" i="1"/>
  <c r="Y16" i="1"/>
  <c r="Z16" i="1"/>
  <c r="AA16" i="1"/>
  <c r="AC16" i="1"/>
  <c r="AD16" i="1"/>
  <c r="AE16" i="1"/>
  <c r="AG16" i="1"/>
  <c r="AH16" i="1"/>
  <c r="AI16" i="1"/>
  <c r="AK16" i="1"/>
  <c r="AL16" i="1"/>
  <c r="AM16" i="1"/>
  <c r="AN16" i="1"/>
  <c r="AO16" i="1"/>
  <c r="AQ16" i="1"/>
  <c r="AS16" i="1"/>
  <c r="AT16" i="1"/>
  <c r="AU16" i="1"/>
  <c r="AV16" i="1"/>
  <c r="AW16" i="1"/>
  <c r="AX16" i="1"/>
  <c r="AY16" i="1"/>
  <c r="BA16" i="1"/>
  <c r="BB16" i="1"/>
  <c r="BC16" i="1"/>
  <c r="BD16" i="1"/>
  <c r="BE16" i="1"/>
  <c r="BF16" i="1"/>
  <c r="BG16" i="1"/>
  <c r="BI16" i="1"/>
  <c r="N5" i="1"/>
  <c r="O5" i="1"/>
  <c r="P5" i="1"/>
  <c r="Q5" i="1"/>
  <c r="S5" i="1"/>
  <c r="T5" i="1"/>
  <c r="U5" i="1"/>
  <c r="N6" i="1"/>
  <c r="O6" i="1"/>
  <c r="P6" i="1"/>
  <c r="Q6" i="1"/>
  <c r="S6" i="1"/>
  <c r="T6" i="1"/>
  <c r="U6" i="1"/>
  <c r="N7" i="1"/>
  <c r="O7" i="1"/>
  <c r="P7" i="1"/>
  <c r="Q7" i="1"/>
  <c r="S7" i="1"/>
  <c r="T7" i="1"/>
  <c r="U7" i="1"/>
  <c r="V7" i="1"/>
  <c r="N8" i="1"/>
  <c r="O8" i="1"/>
  <c r="P8" i="1"/>
  <c r="Q8" i="1"/>
  <c r="S8" i="1"/>
  <c r="T8" i="1"/>
  <c r="U8" i="1"/>
  <c r="V8" i="1"/>
  <c r="N9" i="1"/>
  <c r="O9" i="1"/>
  <c r="P9" i="1"/>
  <c r="Q9" i="1"/>
  <c r="S9" i="1"/>
  <c r="T9" i="1"/>
  <c r="U9" i="1"/>
  <c r="V9" i="1"/>
  <c r="N10" i="1"/>
  <c r="O10" i="1"/>
  <c r="P10" i="1"/>
  <c r="Q10" i="1"/>
  <c r="S10" i="1"/>
  <c r="T10" i="1"/>
  <c r="U10" i="1"/>
  <c r="V10" i="1"/>
  <c r="N11" i="1"/>
  <c r="O11" i="1"/>
  <c r="P11" i="1"/>
  <c r="Q11" i="1"/>
  <c r="S11" i="1"/>
  <c r="T11" i="1"/>
  <c r="U11" i="1"/>
  <c r="V11" i="1"/>
  <c r="N12" i="1"/>
  <c r="O12" i="1"/>
  <c r="P12" i="1"/>
  <c r="Q12" i="1"/>
  <c r="R12" i="1"/>
  <c r="S12" i="1"/>
  <c r="U12" i="1"/>
  <c r="N13" i="1"/>
  <c r="O13" i="1"/>
  <c r="P13" i="1"/>
  <c r="Q13" i="1"/>
  <c r="R13" i="1"/>
  <c r="S13" i="1"/>
  <c r="U13" i="1"/>
  <c r="N14" i="1"/>
  <c r="O14" i="1"/>
  <c r="P14" i="1"/>
  <c r="Q14" i="1"/>
  <c r="R14" i="1"/>
  <c r="S14" i="1"/>
  <c r="U14" i="1"/>
  <c r="N15" i="1"/>
  <c r="O15" i="1"/>
  <c r="P15" i="1"/>
  <c r="Q15" i="1"/>
  <c r="R15" i="1"/>
  <c r="S15" i="1"/>
  <c r="U15" i="1"/>
  <c r="N16" i="1"/>
  <c r="O16" i="1"/>
  <c r="P16" i="1"/>
  <c r="Q16" i="1"/>
  <c r="R16" i="1"/>
  <c r="S16" i="1"/>
  <c r="U16" i="1"/>
  <c r="N4" i="1"/>
  <c r="O4" i="1"/>
  <c r="P4" i="1"/>
  <c r="Q4" i="1"/>
  <c r="S4" i="1"/>
  <c r="AH3" i="1"/>
  <c r="AI3" i="1"/>
  <c r="AK3" i="1"/>
  <c r="AL3" i="1"/>
  <c r="AM3" i="1"/>
  <c r="AN3" i="1"/>
  <c r="AO3" i="1"/>
  <c r="AQ3" i="1"/>
  <c r="AR3" i="1"/>
  <c r="AS3" i="1"/>
  <c r="AT3" i="1"/>
  <c r="AU3" i="1"/>
  <c r="AW3" i="1"/>
  <c r="AX3" i="1"/>
  <c r="AY3" i="1"/>
  <c r="BA3" i="1"/>
  <c r="BC3" i="1"/>
  <c r="BD3" i="1"/>
  <c r="BE3" i="1"/>
  <c r="BF3" i="1"/>
  <c r="BG3" i="1"/>
  <c r="BI3" i="1"/>
  <c r="T3" i="1"/>
  <c r="U3" i="1"/>
  <c r="W3" i="1"/>
  <c r="Y3" i="1"/>
  <c r="Z3" i="1"/>
  <c r="AA3" i="1"/>
  <c r="AB3" i="1"/>
  <c r="AC3" i="1"/>
  <c r="AE3" i="1"/>
  <c r="AG3" i="1"/>
  <c r="M15" i="1"/>
  <c r="M14" i="1"/>
  <c r="M13" i="1"/>
  <c r="M12" i="1"/>
  <c r="M10" i="1"/>
  <c r="M9" i="1"/>
  <c r="M8" i="1"/>
  <c r="M7" i="1"/>
  <c r="M6" i="1"/>
  <c r="M5" i="1"/>
  <c r="M4" i="1"/>
  <c r="M3" i="1"/>
  <c r="N3" i="1"/>
  <c r="O3" i="1"/>
  <c r="P3" i="1"/>
  <c r="Q3" i="1"/>
  <c r="S3" i="1"/>
  <c r="O2" i="1"/>
  <c r="O19" i="1" s="1"/>
  <c r="P2" i="1"/>
  <c r="P19" i="1" s="1"/>
  <c r="Q2" i="1"/>
  <c r="Q19" i="1" s="1"/>
  <c r="S2" i="1"/>
  <c r="T2" i="1"/>
  <c r="U2" i="1"/>
  <c r="U19" i="1" s="1"/>
  <c r="W2" i="1"/>
  <c r="Y2" i="1"/>
  <c r="Z2" i="1"/>
  <c r="AA2" i="1"/>
  <c r="AB2" i="1"/>
  <c r="AC2" i="1"/>
  <c r="AE2" i="1"/>
  <c r="AG2" i="1"/>
  <c r="AH2" i="1"/>
  <c r="AI2" i="1"/>
  <c r="AK2" i="1"/>
  <c r="AL2" i="1"/>
  <c r="AM2" i="1"/>
  <c r="AN2" i="1"/>
  <c r="AO2" i="1"/>
  <c r="AQ2" i="1"/>
  <c r="AR2" i="1"/>
  <c r="AS2" i="1"/>
  <c r="AT2" i="1"/>
  <c r="AU2" i="1"/>
  <c r="AW2" i="1"/>
  <c r="AX2" i="1"/>
  <c r="AY2" i="1"/>
  <c r="BA2" i="1"/>
  <c r="BC2" i="1"/>
  <c r="BD2" i="1"/>
  <c r="BE2" i="1"/>
  <c r="BF2" i="1"/>
  <c r="BG2" i="1"/>
  <c r="BI2" i="1"/>
  <c r="N2" i="1"/>
  <c r="E6" i="1"/>
  <c r="T12" i="1"/>
  <c r="L14" i="1"/>
  <c r="T14" i="1" s="1"/>
  <c r="L9" i="1"/>
  <c r="R9" i="1" s="1"/>
  <c r="K23" i="1"/>
  <c r="L2" i="1"/>
  <c r="R2" i="1" s="1"/>
  <c r="K22" i="1"/>
  <c r="L16" i="1"/>
  <c r="AB16" i="1" s="1"/>
  <c r="L15" i="1"/>
  <c r="T15" i="1" s="1"/>
  <c r="L10" i="1"/>
  <c r="R10" i="1" s="1"/>
  <c r="L4" i="1"/>
  <c r="R4" i="1" s="1"/>
  <c r="L5" i="1"/>
  <c r="R5" i="1" s="1"/>
  <c r="L11" i="1"/>
  <c r="BJ18" i="1" l="1"/>
  <c r="BF19" i="1"/>
  <c r="AE19" i="1"/>
  <c r="AE20" i="1" s="1"/>
  <c r="AI19" i="1"/>
  <c r="AI20" i="1" s="1"/>
  <c r="AZ17" i="1"/>
  <c r="AZ18" i="1" s="1"/>
  <c r="AS19" i="1"/>
  <c r="AC19" i="1"/>
  <c r="AC20" i="1" s="1"/>
  <c r="AH19" i="1"/>
  <c r="AH20" i="1" s="1"/>
  <c r="BG19" i="1"/>
  <c r="BG20" i="1" s="1"/>
  <c r="BC19" i="1"/>
  <c r="AQ19" i="1"/>
  <c r="AQ20" i="1" s="1"/>
  <c r="AG19" i="1"/>
  <c r="AG20" i="1" s="1"/>
  <c r="AA19" i="1"/>
  <c r="AA20" i="1" s="1"/>
  <c r="N19" i="1"/>
  <c r="AK19" i="1"/>
  <c r="AK20" i="1" s="1"/>
  <c r="S19" i="1"/>
  <c r="S20" i="1" s="1"/>
  <c r="AF17" i="1"/>
  <c r="AF18" i="1" s="1"/>
  <c r="BH32" i="1"/>
  <c r="BH33" i="1" s="1"/>
  <c r="BD32" i="1"/>
  <c r="BD33" i="1" s="1"/>
  <c r="AY32" i="1"/>
  <c r="AY33" i="1" s="1"/>
  <c r="AU32" i="1"/>
  <c r="AU33" i="1" s="1"/>
  <c r="AQ32" i="1"/>
  <c r="AL32" i="1"/>
  <c r="AL33" i="1" s="1"/>
  <c r="AH32" i="1"/>
  <c r="AH33" i="1" s="1"/>
  <c r="AC32" i="1"/>
  <c r="AC33" i="1" s="1"/>
  <c r="Y32" i="1"/>
  <c r="Y33" i="1" s="1"/>
  <c r="T32" i="1"/>
  <c r="T33" i="1" s="1"/>
  <c r="P32" i="1"/>
  <c r="P33" i="1" s="1"/>
  <c r="BG32" i="1"/>
  <c r="BG33" i="1" s="1"/>
  <c r="BC32" i="1"/>
  <c r="BC33" i="1" s="1"/>
  <c r="AX32" i="1"/>
  <c r="AX33" i="1" s="1"/>
  <c r="AT32" i="1"/>
  <c r="AT33" i="1" s="1"/>
  <c r="AO32" i="1"/>
  <c r="AO33" i="1" s="1"/>
  <c r="AK32" i="1"/>
  <c r="AG32" i="1"/>
  <c r="AG33" i="1" s="1"/>
  <c r="AB32" i="1"/>
  <c r="AB33" i="1" s="1"/>
  <c r="X32" i="1"/>
  <c r="X33" i="1" s="1"/>
  <c r="S32" i="1"/>
  <c r="O32" i="1"/>
  <c r="O33" i="1" s="1"/>
  <c r="T19" i="1"/>
  <c r="BF32" i="1"/>
  <c r="BF33" i="1" s="1"/>
  <c r="BB32" i="1"/>
  <c r="AW32" i="1"/>
  <c r="AW33" i="1" s="1"/>
  <c r="AS32" i="1"/>
  <c r="AS33" i="1" s="1"/>
  <c r="AN32" i="1"/>
  <c r="AN33" i="1" s="1"/>
  <c r="AJ32" i="1"/>
  <c r="AE32" i="1"/>
  <c r="AE33" i="1" s="1"/>
  <c r="AA32" i="1"/>
  <c r="AA33" i="1" s="1"/>
  <c r="W32" i="1"/>
  <c r="W33" i="1" s="1"/>
  <c r="R32" i="1"/>
  <c r="N32" i="1"/>
  <c r="N33" i="1" s="1"/>
  <c r="M19" i="1"/>
  <c r="BI32" i="1"/>
  <c r="BI33" i="1" s="1"/>
  <c r="BE32" i="1"/>
  <c r="BA32" i="1"/>
  <c r="BA33" i="1" s="1"/>
  <c r="AV32" i="1"/>
  <c r="AV33" i="1" s="1"/>
  <c r="AR32" i="1"/>
  <c r="AR33" i="1" s="1"/>
  <c r="AM32" i="1"/>
  <c r="AM33" i="1" s="1"/>
  <c r="AI32" i="1"/>
  <c r="AI33" i="1" s="1"/>
  <c r="AD32" i="1"/>
  <c r="AD33" i="1" s="1"/>
  <c r="Z32" i="1"/>
  <c r="Z33" i="1" s="1"/>
  <c r="U32" i="1"/>
  <c r="U33" i="1" s="1"/>
  <c r="Q32" i="1"/>
  <c r="Q33" i="1" s="1"/>
  <c r="M32" i="1"/>
  <c r="M33" i="1" s="1"/>
  <c r="AW19" i="1"/>
  <c r="AW20" i="1" s="1"/>
  <c r="AN19" i="1"/>
  <c r="AN20" i="1" s="1"/>
  <c r="AY19" i="1"/>
  <c r="AY20" i="1" s="1"/>
  <c r="BA19" i="1"/>
  <c r="BA20" i="1" s="1"/>
  <c r="AM19" i="1"/>
  <c r="AM20" i="1" s="1"/>
  <c r="Z19" i="1"/>
  <c r="Z20" i="1" s="1"/>
  <c r="BI19" i="1"/>
  <c r="BI20" i="1" s="1"/>
  <c r="BD19" i="1"/>
  <c r="BD20" i="1" s="1"/>
  <c r="AU19" i="1"/>
  <c r="AU20" i="1" s="1"/>
  <c r="AT19" i="1"/>
  <c r="AT20" i="1" s="1"/>
  <c r="AO19" i="1"/>
  <c r="AO20" i="1" s="1"/>
  <c r="W19" i="1"/>
  <c r="W20" i="1" s="1"/>
  <c r="AX19" i="1"/>
  <c r="AX20" i="1" s="1"/>
  <c r="R33" i="1"/>
  <c r="V16" i="1"/>
  <c r="BE17" i="1"/>
  <c r="BE18" i="1" s="1"/>
  <c r="BE19" i="1" s="1"/>
  <c r="BE20" i="1" s="1"/>
  <c r="AF27" i="1"/>
  <c r="AZ27" i="1"/>
  <c r="AP17" i="1"/>
  <c r="AP18" i="1" s="1"/>
  <c r="S33" i="1"/>
  <c r="AZ30" i="1"/>
  <c r="BJ27" i="1"/>
  <c r="AP27" i="1"/>
  <c r="BB33" i="1"/>
  <c r="AF24" i="1"/>
  <c r="AQ33" i="1"/>
  <c r="AF30" i="1"/>
  <c r="AZ24" i="1"/>
  <c r="AK33" i="1"/>
  <c r="BE33" i="1"/>
  <c r="AJ33" i="1"/>
  <c r="BJ30" i="1"/>
  <c r="AP30" i="1"/>
  <c r="BJ24" i="1"/>
  <c r="AP24" i="1"/>
  <c r="AF2" i="1"/>
  <c r="V2" i="1"/>
  <c r="AL17" i="1"/>
  <c r="AL18" i="1" s="1"/>
  <c r="AL19" i="1" s="1"/>
  <c r="V15" i="1"/>
  <c r="V14" i="1"/>
  <c r="V12" i="1"/>
  <c r="V6" i="1"/>
  <c r="V5" i="1"/>
  <c r="BJ16" i="1"/>
  <c r="AP15" i="1"/>
  <c r="AF14" i="1"/>
  <c r="BJ12" i="1"/>
  <c r="BJ6" i="1"/>
  <c r="AZ6" i="1"/>
  <c r="V4" i="1"/>
  <c r="AF4" i="1"/>
  <c r="Y17" i="1"/>
  <c r="Y18" i="1" s="1"/>
  <c r="AP16" i="1"/>
  <c r="AF15" i="1"/>
  <c r="AP12" i="1"/>
  <c r="AF6" i="1"/>
  <c r="BJ5" i="1"/>
  <c r="AZ5" i="1"/>
  <c r="BJ2" i="1"/>
  <c r="AZ2" i="1"/>
  <c r="AF16" i="1"/>
  <c r="BJ14" i="1"/>
  <c r="AF12" i="1"/>
  <c r="AF5" i="1"/>
  <c r="BJ15" i="1"/>
  <c r="AP14" i="1"/>
  <c r="BJ4" i="1"/>
  <c r="AZ4" i="1"/>
  <c r="BH16" i="1"/>
  <c r="AZ16" i="1"/>
  <c r="AR16" i="1"/>
  <c r="AJ16" i="1"/>
  <c r="BH15" i="1"/>
  <c r="AZ15" i="1"/>
  <c r="AR15" i="1"/>
  <c r="AJ15" i="1"/>
  <c r="AB15" i="1"/>
  <c r="AV2" i="1"/>
  <c r="BH2" i="1"/>
  <c r="T16" i="1"/>
  <c r="BH14" i="1"/>
  <c r="X2" i="1"/>
  <c r="AJ2" i="1"/>
  <c r="P20" i="1"/>
  <c r="AD7" i="1"/>
  <c r="AP7" i="1"/>
  <c r="BB7" i="1"/>
  <c r="X7" i="1"/>
  <c r="AJ7" i="1"/>
  <c r="AV7" i="1"/>
  <c r="BH7" i="1"/>
  <c r="N20" i="1"/>
  <c r="BC20" i="1"/>
  <c r="O20" i="1"/>
  <c r="AD6" i="1"/>
  <c r="AP6" i="1"/>
  <c r="BB6" i="1"/>
  <c r="X6" i="1"/>
  <c r="AJ6" i="1"/>
  <c r="AV6" i="1"/>
  <c r="BH6" i="1"/>
  <c r="AD10" i="1"/>
  <c r="AP10" i="1"/>
  <c r="BB10" i="1"/>
  <c r="X10" i="1"/>
  <c r="AJ10" i="1"/>
  <c r="AV10" i="1"/>
  <c r="BH10" i="1"/>
  <c r="AJ4" i="1"/>
  <c r="AV4" i="1"/>
  <c r="BH4" i="1"/>
  <c r="AD4" i="1"/>
  <c r="AP4" i="1"/>
  <c r="BB4" i="1"/>
  <c r="X4" i="1"/>
  <c r="AD9" i="1"/>
  <c r="AP9" i="1"/>
  <c r="BB9" i="1"/>
  <c r="X9" i="1"/>
  <c r="AJ9" i="1"/>
  <c r="AV9" i="1"/>
  <c r="BH9" i="1"/>
  <c r="BF20" i="1"/>
  <c r="BB2" i="1"/>
  <c r="AP2" i="1"/>
  <c r="AD2" i="1"/>
  <c r="AB12" i="1"/>
  <c r="AB19" i="1" s="1"/>
  <c r="AJ12" i="1"/>
  <c r="AR12" i="1"/>
  <c r="AR19" i="1" s="1"/>
  <c r="AZ12" i="1"/>
  <c r="BH12" i="1"/>
  <c r="AD11" i="1"/>
  <c r="AP11" i="1"/>
  <c r="BB11" i="1"/>
  <c r="X11" i="1"/>
  <c r="AJ11" i="1"/>
  <c r="AV11" i="1"/>
  <c r="BH11" i="1"/>
  <c r="AD5" i="1"/>
  <c r="AP5" i="1"/>
  <c r="BB5" i="1"/>
  <c r="X5" i="1"/>
  <c r="AJ5" i="1"/>
  <c r="AV5" i="1"/>
  <c r="BH5" i="1"/>
  <c r="AB14" i="1"/>
  <c r="AJ14" i="1"/>
  <c r="AR14" i="1"/>
  <c r="AZ14" i="1"/>
  <c r="AS20" i="1"/>
  <c r="U20" i="1"/>
  <c r="Q20" i="1"/>
  <c r="R11" i="1"/>
  <c r="R7" i="1"/>
  <c r="L3" i="1"/>
  <c r="L8" i="1"/>
  <c r="BK18" i="1" l="1"/>
  <c r="Y19" i="1"/>
  <c r="Y20" i="1" s="1"/>
  <c r="BK27" i="1"/>
  <c r="AL20" i="1"/>
  <c r="BK30" i="1"/>
  <c r="BK17" i="1"/>
  <c r="BK24" i="1"/>
  <c r="AF13" i="1"/>
  <c r="AP13" i="1"/>
  <c r="BJ13" i="1"/>
  <c r="V13" i="1"/>
  <c r="AZ3" i="1"/>
  <c r="V3" i="1"/>
  <c r="AF3" i="1"/>
  <c r="BJ3" i="1"/>
  <c r="BK16" i="1"/>
  <c r="BK11" i="1"/>
  <c r="BK14" i="1"/>
  <c r="BK5" i="1"/>
  <c r="BK15" i="1"/>
  <c r="BK9" i="1"/>
  <c r="BK6" i="1"/>
  <c r="BK4" i="1"/>
  <c r="BK10" i="1"/>
  <c r="BK7" i="1"/>
  <c r="BK12" i="1"/>
  <c r="BK2" i="1"/>
  <c r="AD8" i="1"/>
  <c r="AP8" i="1"/>
  <c r="BB8" i="1"/>
  <c r="X8" i="1"/>
  <c r="AJ8" i="1"/>
  <c r="AV8" i="1"/>
  <c r="BH8" i="1"/>
  <c r="R8" i="1"/>
  <c r="AP3" i="1"/>
  <c r="BB3" i="1"/>
  <c r="R3" i="1"/>
  <c r="X3" i="1"/>
  <c r="AD3" i="1"/>
  <c r="AJ3" i="1"/>
  <c r="AV3" i="1"/>
  <c r="BH3" i="1"/>
  <c r="AB13" i="1"/>
  <c r="AJ13" i="1"/>
  <c r="AR13" i="1"/>
  <c r="AZ13" i="1"/>
  <c r="BH13" i="1"/>
  <c r="T13" i="1"/>
  <c r="E7" i="1"/>
  <c r="AF32" i="1" l="1"/>
  <c r="AZ32" i="1"/>
  <c r="V32" i="1"/>
  <c r="V33" i="1" s="1"/>
  <c r="AP32" i="1"/>
  <c r="AP33" i="1" s="1"/>
  <c r="BJ32" i="1"/>
  <c r="R19" i="1"/>
  <c r="AD19" i="1"/>
  <c r="AD20" i="1" s="1"/>
  <c r="X19" i="1"/>
  <c r="X20" i="1" s="1"/>
  <c r="AP19" i="1"/>
  <c r="AP20" i="1" s="1"/>
  <c r="AV19" i="1"/>
  <c r="AV20" i="1" s="1"/>
  <c r="BH19" i="1"/>
  <c r="BH20" i="1" s="1"/>
  <c r="BJ19" i="1"/>
  <c r="BJ20" i="1" s="1"/>
  <c r="AJ19" i="1"/>
  <c r="AZ19" i="1"/>
  <c r="AZ20" i="1" s="1"/>
  <c r="AF19" i="1"/>
  <c r="AF20" i="1" s="1"/>
  <c r="BB19" i="1"/>
  <c r="BB20" i="1" s="1"/>
  <c r="V19" i="1"/>
  <c r="V20" i="1" s="1"/>
  <c r="AZ33" i="1"/>
  <c r="AF33" i="1"/>
  <c r="L32" i="1"/>
  <c r="BJ33" i="1"/>
  <c r="BK13" i="1"/>
  <c r="BK3" i="1"/>
  <c r="BK8" i="1"/>
  <c r="L19" i="1"/>
  <c r="T20" i="1"/>
  <c r="R20" i="1"/>
  <c r="AJ20" i="1"/>
  <c r="AB20" i="1"/>
  <c r="AR20" i="1"/>
  <c r="BK32" i="1" l="1"/>
  <c r="L33" i="1"/>
  <c r="BK33" i="1" s="1"/>
  <c r="L20" i="1"/>
  <c r="M20" i="1" l="1"/>
  <c r="BK20" i="1" s="1"/>
  <c r="BK19" i="1"/>
</calcChain>
</file>

<file path=xl/sharedStrings.xml><?xml version="1.0" encoding="utf-8"?>
<sst xmlns="http://schemas.openxmlformats.org/spreadsheetml/2006/main" count="75" uniqueCount="48">
  <si>
    <t>Life Cycle Economics of Traditional coatings vs EonCoat</t>
  </si>
  <si>
    <t>3 Coat System</t>
  </si>
  <si>
    <t>Items</t>
  </si>
  <si>
    <t>Days</t>
  </si>
  <si>
    <t>Nights</t>
  </si>
  <si>
    <t>Shifts</t>
  </si>
  <si>
    <t>Year 0</t>
  </si>
  <si>
    <t>Totals</t>
  </si>
  <si>
    <t>Outer Shell</t>
  </si>
  <si>
    <t>Blasting</t>
  </si>
  <si>
    <t>Tank Size - height in feet</t>
  </si>
  <si>
    <t>Lost blast/reblast-prime</t>
  </si>
  <si>
    <t>Tank Size - diameter in feet</t>
  </si>
  <si>
    <t>Primer application</t>
  </si>
  <si>
    <t>Barrels of storage</t>
  </si>
  <si>
    <t>Midcoat application</t>
  </si>
  <si>
    <t>Storage Cost/Day in US Dollars per barrel</t>
  </si>
  <si>
    <t>TopCoat application</t>
  </si>
  <si>
    <t>Lost revenue per day</t>
  </si>
  <si>
    <t>Roof</t>
  </si>
  <si>
    <t>Average rain days per month</t>
  </si>
  <si>
    <t>Average days temp within 5F of dewpoint - "conditions"</t>
  </si>
  <si>
    <t>Average Years of Coating life Outer Shell</t>
  </si>
  <si>
    <t>Average Years of Topcoat life</t>
  </si>
  <si>
    <t>Average Years of coating life liner</t>
  </si>
  <si>
    <t>Tank Internal- liner</t>
  </si>
  <si>
    <t>Average tank bottom replacement schedule</t>
  </si>
  <si>
    <t>Lost blast/reblast</t>
  </si>
  <si>
    <t>Average years of Roof Coating life</t>
  </si>
  <si>
    <t>Loaded cost per manhour (incl labor, equipment rental, materials) $USD</t>
  </si>
  <si>
    <t>Some advantages of the EonCoat system are that blasting can continue</t>
  </si>
  <si>
    <t>Tank bottom replacement</t>
  </si>
  <si>
    <t xml:space="preserve">regardless of weather, no reblast due to weather, and that blasting  </t>
  </si>
  <si>
    <t>Tank bottom repairs</t>
  </si>
  <si>
    <t>of all three areas can be done simultaneously rather than consecutively</t>
  </si>
  <si>
    <t>Downtime - lost revenue for storage</t>
  </si>
  <si>
    <t>Another advantage is that coating can take place on a 24 hour basis</t>
  </si>
  <si>
    <t>Total Project Cost 3 Coat System</t>
  </si>
  <si>
    <t>because EonCoat can be applied at night</t>
  </si>
  <si>
    <t>EonCoat System</t>
  </si>
  <si>
    <t xml:space="preserve">Credit George Gregory, PE of Virtual Tank Solutions for his help in putting </t>
  </si>
  <si>
    <t>together these estimates based on real project data.</t>
  </si>
  <si>
    <t>Virtual Tank Solutions has additional data at www.virtualtanksolutions.com</t>
  </si>
  <si>
    <t>Tank internal- liner</t>
  </si>
  <si>
    <t>Savings with EonCoat Year 0</t>
  </si>
  <si>
    <t xml:space="preserve">Savings with EonCoat Year 50 </t>
  </si>
  <si>
    <t>Downtime - days lost revenue for storage</t>
  </si>
  <si>
    <t>Total Project Cost EonCoat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</si>
</sst>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000"/>
    <numFmt numFmtId="166" formatCode="0.0"/>
  </numFmts>
  <fonts count="15">
    <font>
      <sz val="11"/>
      <color theme="1"/>
      <name val="Calibri"/>
      <family val="2"/>
      <scheme val="minor"/>
    </font>
    <font>
      <sz val="14"/>
      <color rgb="FF53565A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u/>
      <sz val="14"/>
      <color rgb="FFFFFFFF"/>
      <name val="Calibri"/>
      <family val="2"/>
      <scheme val="minor"/>
    </font>
    <font>
      <u/>
      <sz val="11"/>
      <color rgb="FFFFFFFF"/>
      <name val="Calibri"/>
      <family val="2"/>
      <scheme val="minor"/>
    </font>
    <font>
      <u/>
      <sz val="10"/>
      <color rgb="FFFFFFFF"/>
      <name val="Arial"/>
      <family val="2"/>
    </font>
    <font>
      <sz val="11"/>
      <color rgb="FF44444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2" borderId="1" xfId="0" applyNumberFormat="1" applyFill="1" applyBorder="1"/>
    <xf numFmtId="2" fontId="0" fillId="2" borderId="0" xfId="0" applyNumberFormat="1" applyFill="1" applyBorder="1"/>
    <xf numFmtId="0" fontId="1" fillId="0" borderId="0" xfId="0" applyFont="1" applyAlignment="1">
      <alignment horizontal="left" vertical="center" wrapText="1"/>
    </xf>
    <xf numFmtId="1" fontId="0" fillId="3" borderId="1" xfId="0" applyNumberFormat="1" applyFill="1" applyBorder="1"/>
    <xf numFmtId="165" fontId="0" fillId="2" borderId="1" xfId="0" applyNumberFormat="1" applyFill="1" applyBorder="1"/>
    <xf numFmtId="164" fontId="0" fillId="0" borderId="0" xfId="0" applyNumberFormat="1"/>
    <xf numFmtId="1" fontId="0" fillId="0" borderId="0" xfId="0" applyNumberFormat="1"/>
    <xf numFmtId="1" fontId="0" fillId="2" borderId="1" xfId="0" applyNumberFormat="1" applyFill="1" applyBorder="1"/>
    <xf numFmtId="0" fontId="3" fillId="0" borderId="0" xfId="0" applyFont="1"/>
    <xf numFmtId="0" fontId="4" fillId="0" borderId="0" xfId="0" applyFont="1"/>
    <xf numFmtId="164" fontId="0" fillId="5" borderId="1" xfId="0" applyNumberFormat="1" applyFill="1" applyBorder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3" fontId="0" fillId="0" borderId="0" xfId="0" applyNumberFormat="1"/>
    <xf numFmtId="164" fontId="8" fillId="0" borderId="2" xfId="0" applyNumberFormat="1" applyFont="1" applyBorder="1"/>
    <xf numFmtId="166" fontId="0" fillId="0" borderId="0" xfId="0" applyNumberFormat="1"/>
    <xf numFmtId="166" fontId="0" fillId="4" borderId="0" xfId="0" applyNumberFormat="1" applyFill="1"/>
    <xf numFmtId="0" fontId="0" fillId="6" borderId="0" xfId="0" applyFill="1"/>
    <xf numFmtId="164" fontId="9" fillId="0" borderId="0" xfId="0" applyNumberFormat="1" applyFont="1"/>
    <xf numFmtId="6" fontId="0" fillId="0" borderId="0" xfId="0" applyNumberFormat="1"/>
    <xf numFmtId="164" fontId="10" fillId="0" borderId="0" xfId="0" applyNumberFormat="1" applyFont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12" fillId="7" borderId="0" xfId="0" applyFont="1" applyFill="1" applyAlignment="1">
      <alignment horizontal="right"/>
    </xf>
    <xf numFmtId="0" fontId="11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right"/>
    </xf>
    <xf numFmtId="0" fontId="14" fillId="0" borderId="0" xfId="0" quotePrefix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BF64-FA06-4469-B86F-760ED485CC2F}">
  <dimension ref="A1:BL60"/>
  <sheetViews>
    <sheetView showGridLines="0" showRowColHeaders="0" tabSelected="1" topLeftCell="A7" zoomScale="82" zoomScaleNormal="82" workbookViewId="0">
      <selection activeCell="D30" sqref="D30"/>
    </sheetView>
  </sheetViews>
  <sheetFormatPr defaultRowHeight="15"/>
  <cols>
    <col min="4" max="4" width="37.85546875" customWidth="1"/>
    <col min="5" max="5" width="11.28515625" customWidth="1"/>
    <col min="6" max="6" width="2.28515625" customWidth="1"/>
    <col min="7" max="7" width="24" customWidth="1"/>
    <col min="8" max="8" width="21.7109375" customWidth="1"/>
    <col min="9" max="9" width="8.140625" customWidth="1"/>
    <col min="10" max="10" width="6.85546875" customWidth="1"/>
    <col min="11" max="11" width="5.85546875" customWidth="1"/>
    <col min="12" max="12" width="14.42578125" customWidth="1"/>
    <col min="13" max="13" width="6.7109375" customWidth="1"/>
    <col min="14" max="14" width="6" customWidth="1"/>
    <col min="15" max="15" width="6.42578125" customWidth="1"/>
    <col min="16" max="16" width="5.140625" customWidth="1"/>
    <col min="17" max="17" width="7.140625" customWidth="1"/>
    <col min="18" max="18" width="13.7109375" customWidth="1"/>
    <col min="19" max="19" width="9.28515625" bestFit="1" customWidth="1"/>
    <col min="20" max="20" width="9.5703125" bestFit="1" customWidth="1"/>
    <col min="21" max="21" width="9.28515625" bestFit="1" customWidth="1"/>
    <col min="22" max="22" width="12.28515625" customWidth="1"/>
    <col min="23" max="23" width="9.28515625" bestFit="1" customWidth="1"/>
    <col min="24" max="24" width="11.5703125" customWidth="1"/>
    <col min="25" max="25" width="12.140625" customWidth="1"/>
    <col min="26" max="26" width="9.28515625" bestFit="1" customWidth="1"/>
    <col min="27" max="27" width="12" customWidth="1"/>
    <col min="28" max="28" width="9.5703125" bestFit="1" customWidth="1"/>
    <col min="30" max="30" width="11.140625" customWidth="1"/>
    <col min="32" max="32" width="11.5703125" customWidth="1"/>
    <col min="36" max="36" width="10.140625" customWidth="1"/>
    <col min="38" max="38" width="11.140625" customWidth="1"/>
    <col min="42" max="42" width="10.85546875" customWidth="1"/>
    <col min="48" max="48" width="10" customWidth="1"/>
    <col min="51" max="51" width="10.7109375" customWidth="1"/>
    <col min="52" max="52" width="11.5703125" customWidth="1"/>
    <col min="54" max="54" width="10.5703125" customWidth="1"/>
    <col min="57" max="57" width="11.42578125" customWidth="1"/>
    <col min="60" max="60" width="12.85546875" customWidth="1"/>
    <col min="61" max="61" width="7.85546875" customWidth="1"/>
    <col min="62" max="62" width="12.28515625" customWidth="1"/>
    <col min="63" max="63" width="15.42578125" customWidth="1"/>
  </cols>
  <sheetData>
    <row r="1" spans="1:63" ht="18.75">
      <c r="A1" s="9" t="s">
        <v>0</v>
      </c>
      <c r="F1" s="19"/>
      <c r="G1" s="23" t="s">
        <v>1</v>
      </c>
      <c r="H1" s="24" t="s">
        <v>2</v>
      </c>
      <c r="I1" s="25" t="s">
        <v>3</v>
      </c>
      <c r="J1" s="24" t="s">
        <v>4</v>
      </c>
      <c r="K1" s="24" t="s">
        <v>5</v>
      </c>
      <c r="L1" s="26" t="s">
        <v>6</v>
      </c>
      <c r="M1" s="24">
        <v>1</v>
      </c>
      <c r="N1" s="24">
        <v>2</v>
      </c>
      <c r="O1" s="24">
        <v>3</v>
      </c>
      <c r="P1" s="24">
        <v>4</v>
      </c>
      <c r="Q1" s="24">
        <v>5</v>
      </c>
      <c r="R1" s="24">
        <v>6</v>
      </c>
      <c r="S1" s="24">
        <v>7</v>
      </c>
      <c r="T1" s="24">
        <v>8</v>
      </c>
      <c r="U1" s="24">
        <v>9</v>
      </c>
      <c r="V1" s="24">
        <v>10</v>
      </c>
      <c r="W1" s="24">
        <v>11</v>
      </c>
      <c r="X1" s="24">
        <v>12</v>
      </c>
      <c r="Y1" s="24">
        <v>13</v>
      </c>
      <c r="Z1" s="24">
        <v>14</v>
      </c>
      <c r="AA1" s="24">
        <v>15</v>
      </c>
      <c r="AB1" s="24">
        <v>16</v>
      </c>
      <c r="AC1" s="24">
        <v>17</v>
      </c>
      <c r="AD1" s="24">
        <v>18</v>
      </c>
      <c r="AE1" s="24">
        <v>19</v>
      </c>
      <c r="AF1" s="24">
        <v>20</v>
      </c>
      <c r="AG1" s="24">
        <v>21</v>
      </c>
      <c r="AH1" s="24">
        <v>22</v>
      </c>
      <c r="AI1" s="24">
        <v>23</v>
      </c>
      <c r="AJ1" s="24">
        <v>24</v>
      </c>
      <c r="AK1" s="24">
        <v>25</v>
      </c>
      <c r="AL1" s="24">
        <v>26</v>
      </c>
      <c r="AM1" s="24">
        <v>27</v>
      </c>
      <c r="AN1" s="24">
        <v>28</v>
      </c>
      <c r="AO1" s="24">
        <v>29</v>
      </c>
      <c r="AP1" s="24">
        <v>30</v>
      </c>
      <c r="AQ1" s="24">
        <v>31</v>
      </c>
      <c r="AR1" s="24">
        <v>32</v>
      </c>
      <c r="AS1" s="24">
        <v>33</v>
      </c>
      <c r="AT1" s="24">
        <v>34</v>
      </c>
      <c r="AU1" s="24">
        <v>35</v>
      </c>
      <c r="AV1" s="24">
        <v>36</v>
      </c>
      <c r="AW1" s="24">
        <v>37</v>
      </c>
      <c r="AX1" s="24">
        <v>38</v>
      </c>
      <c r="AY1" s="24">
        <v>39</v>
      </c>
      <c r="AZ1" s="24">
        <v>40</v>
      </c>
      <c r="BA1" s="24">
        <v>41</v>
      </c>
      <c r="BB1" s="24">
        <v>42</v>
      </c>
      <c r="BC1" s="24">
        <v>43</v>
      </c>
      <c r="BD1" s="24">
        <v>44</v>
      </c>
      <c r="BE1" s="24">
        <v>45</v>
      </c>
      <c r="BF1" s="24">
        <v>46</v>
      </c>
      <c r="BG1" s="24">
        <v>47</v>
      </c>
      <c r="BH1" s="24">
        <v>48</v>
      </c>
      <c r="BI1" s="24">
        <v>49</v>
      </c>
      <c r="BJ1" s="24">
        <v>50</v>
      </c>
      <c r="BK1" s="26" t="s">
        <v>7</v>
      </c>
    </row>
    <row r="2" spans="1:63">
      <c r="F2" s="19"/>
      <c r="G2" t="s">
        <v>8</v>
      </c>
      <c r="H2" t="s">
        <v>9</v>
      </c>
      <c r="I2">
        <f>IF($E3+$E4&gt;149,14,10)</f>
        <v>14</v>
      </c>
      <c r="J2">
        <f>IF($E3+$E4&gt;149,9,5)</f>
        <v>9</v>
      </c>
      <c r="K2" s="17">
        <f>$E3*$E4*3.1415/1000*0.55</f>
        <v>10.615756800000002</v>
      </c>
      <c r="L2" s="6">
        <f>IF(E3*E4*3.1415&gt;30000,(4/57*E15*E3*E4*3.1415),(5/57*E15*E3*E4*3.1415))</f>
        <v>96506.880000000005</v>
      </c>
      <c r="M2" s="6">
        <f t="shared" ref="M2:AR2" si="0">IF(INT(M1/$E10)=M1/$E10,$L2,0)</f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96506.880000000005</v>
      </c>
      <c r="S2" s="6">
        <f t="shared" si="0"/>
        <v>0</v>
      </c>
      <c r="T2" s="6">
        <f t="shared" si="0"/>
        <v>0</v>
      </c>
      <c r="U2" s="6">
        <f t="shared" si="0"/>
        <v>0</v>
      </c>
      <c r="V2" s="6">
        <f t="shared" si="0"/>
        <v>0</v>
      </c>
      <c r="W2" s="6">
        <f t="shared" si="0"/>
        <v>0</v>
      </c>
      <c r="X2" s="6">
        <f t="shared" si="0"/>
        <v>96506.880000000005</v>
      </c>
      <c r="Y2" s="6">
        <f t="shared" si="0"/>
        <v>0</v>
      </c>
      <c r="Z2" s="6">
        <f t="shared" si="0"/>
        <v>0</v>
      </c>
      <c r="AA2" s="6">
        <f t="shared" si="0"/>
        <v>0</v>
      </c>
      <c r="AB2" s="6">
        <f t="shared" si="0"/>
        <v>0</v>
      </c>
      <c r="AC2" s="6">
        <f t="shared" si="0"/>
        <v>0</v>
      </c>
      <c r="AD2" s="6">
        <f t="shared" si="0"/>
        <v>96506.880000000005</v>
      </c>
      <c r="AE2" s="6">
        <f t="shared" si="0"/>
        <v>0</v>
      </c>
      <c r="AF2" s="6">
        <f t="shared" si="0"/>
        <v>0</v>
      </c>
      <c r="AG2" s="6">
        <f t="shared" si="0"/>
        <v>0</v>
      </c>
      <c r="AH2" s="6">
        <f t="shared" si="0"/>
        <v>0</v>
      </c>
      <c r="AI2" s="6">
        <f t="shared" si="0"/>
        <v>0</v>
      </c>
      <c r="AJ2" s="6">
        <f t="shared" si="0"/>
        <v>96506.880000000005</v>
      </c>
      <c r="AK2" s="6">
        <f t="shared" si="0"/>
        <v>0</v>
      </c>
      <c r="AL2" s="6">
        <f t="shared" si="0"/>
        <v>0</v>
      </c>
      <c r="AM2" s="6">
        <f t="shared" si="0"/>
        <v>0</v>
      </c>
      <c r="AN2" s="6">
        <f t="shared" si="0"/>
        <v>0</v>
      </c>
      <c r="AO2" s="6">
        <f t="shared" si="0"/>
        <v>0</v>
      </c>
      <c r="AP2" s="6">
        <f t="shared" si="0"/>
        <v>96506.880000000005</v>
      </c>
      <c r="AQ2" s="6">
        <f t="shared" si="0"/>
        <v>0</v>
      </c>
      <c r="AR2" s="6">
        <f t="shared" si="0"/>
        <v>0</v>
      </c>
      <c r="AS2" s="6">
        <f t="shared" ref="AS2:BJ2" si="1">IF(INT(AS1/$E10)=AS1/$E10,$L2,0)</f>
        <v>0</v>
      </c>
      <c r="AT2" s="6">
        <f t="shared" si="1"/>
        <v>0</v>
      </c>
      <c r="AU2" s="6">
        <f t="shared" si="1"/>
        <v>0</v>
      </c>
      <c r="AV2" s="6">
        <f t="shared" si="1"/>
        <v>96506.880000000005</v>
      </c>
      <c r="AW2" s="6">
        <f t="shared" si="1"/>
        <v>0</v>
      </c>
      <c r="AX2" s="6">
        <f t="shared" si="1"/>
        <v>0</v>
      </c>
      <c r="AY2" s="6">
        <f t="shared" si="1"/>
        <v>0</v>
      </c>
      <c r="AZ2" s="6">
        <f t="shared" si="1"/>
        <v>0</v>
      </c>
      <c r="BA2" s="6">
        <f t="shared" si="1"/>
        <v>0</v>
      </c>
      <c r="BB2" s="6">
        <f t="shared" si="1"/>
        <v>96506.880000000005</v>
      </c>
      <c r="BC2" s="6">
        <f t="shared" si="1"/>
        <v>0</v>
      </c>
      <c r="BD2" s="6">
        <f t="shared" si="1"/>
        <v>0</v>
      </c>
      <c r="BE2" s="6">
        <f t="shared" si="1"/>
        <v>0</v>
      </c>
      <c r="BF2" s="6">
        <f t="shared" si="1"/>
        <v>0</v>
      </c>
      <c r="BG2" s="6">
        <f t="shared" si="1"/>
        <v>0</v>
      </c>
      <c r="BH2" s="6">
        <f t="shared" si="1"/>
        <v>96506.880000000005</v>
      </c>
      <c r="BI2" s="6">
        <f t="shared" si="1"/>
        <v>0</v>
      </c>
      <c r="BJ2" s="6">
        <f t="shared" si="1"/>
        <v>0</v>
      </c>
      <c r="BK2" s="6">
        <f>SUM(L2:BJ2)</f>
        <v>868561.92000000004</v>
      </c>
    </row>
    <row r="3" spans="1:63" ht="15.75" thickBot="1">
      <c r="A3" t="s">
        <v>10</v>
      </c>
      <c r="E3" s="1">
        <v>48</v>
      </c>
      <c r="F3" s="19"/>
      <c r="H3" t="s">
        <v>11</v>
      </c>
      <c r="K3" s="17">
        <f>K2*$E8/30</f>
        <v>2.8308684800000004</v>
      </c>
      <c r="L3" s="6">
        <f>(L2+L4)*E8/30</f>
        <v>36029.235200000003</v>
      </c>
      <c r="M3" s="6">
        <f t="shared" ref="M3:AR3" si="2">IF(INT(M1/$E10)=M1/$E10,$L3,0)</f>
        <v>0</v>
      </c>
      <c r="N3" s="6">
        <f t="shared" si="2"/>
        <v>0</v>
      </c>
      <c r="O3" s="6">
        <f t="shared" si="2"/>
        <v>0</v>
      </c>
      <c r="P3" s="6">
        <f t="shared" si="2"/>
        <v>0</v>
      </c>
      <c r="Q3" s="6">
        <f t="shared" si="2"/>
        <v>0</v>
      </c>
      <c r="R3" s="6">
        <f t="shared" si="2"/>
        <v>36029.235200000003</v>
      </c>
      <c r="S3" s="6">
        <f t="shared" si="2"/>
        <v>0</v>
      </c>
      <c r="T3" s="6">
        <f t="shared" si="2"/>
        <v>0</v>
      </c>
      <c r="U3" s="6">
        <f t="shared" si="2"/>
        <v>0</v>
      </c>
      <c r="V3" s="6">
        <f t="shared" si="2"/>
        <v>0</v>
      </c>
      <c r="W3" s="6">
        <f t="shared" si="2"/>
        <v>0</v>
      </c>
      <c r="X3" s="6">
        <f t="shared" si="2"/>
        <v>36029.235200000003</v>
      </c>
      <c r="Y3" s="6">
        <f t="shared" si="2"/>
        <v>0</v>
      </c>
      <c r="Z3" s="6">
        <f t="shared" si="2"/>
        <v>0</v>
      </c>
      <c r="AA3" s="6">
        <f t="shared" si="2"/>
        <v>0</v>
      </c>
      <c r="AB3" s="6">
        <f t="shared" si="2"/>
        <v>0</v>
      </c>
      <c r="AC3" s="6">
        <f t="shared" si="2"/>
        <v>0</v>
      </c>
      <c r="AD3" s="6">
        <f t="shared" si="2"/>
        <v>36029.235200000003</v>
      </c>
      <c r="AE3" s="6">
        <f t="shared" si="2"/>
        <v>0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  <c r="AJ3" s="6">
        <f t="shared" si="2"/>
        <v>36029.235200000003</v>
      </c>
      <c r="AK3" s="6">
        <f t="shared" si="2"/>
        <v>0</v>
      </c>
      <c r="AL3" s="6">
        <f t="shared" si="2"/>
        <v>0</v>
      </c>
      <c r="AM3" s="6">
        <f t="shared" si="2"/>
        <v>0</v>
      </c>
      <c r="AN3" s="6">
        <f t="shared" si="2"/>
        <v>0</v>
      </c>
      <c r="AO3" s="6">
        <f t="shared" si="2"/>
        <v>0</v>
      </c>
      <c r="AP3" s="6">
        <f t="shared" si="2"/>
        <v>36029.235200000003</v>
      </c>
      <c r="AQ3" s="6">
        <f t="shared" si="2"/>
        <v>0</v>
      </c>
      <c r="AR3" s="6">
        <f t="shared" si="2"/>
        <v>0</v>
      </c>
      <c r="AS3" s="6">
        <f t="shared" ref="AS3:BJ3" si="3">IF(INT(AS1/$E10)=AS1/$E10,$L3,0)</f>
        <v>0</v>
      </c>
      <c r="AT3" s="6">
        <f t="shared" si="3"/>
        <v>0</v>
      </c>
      <c r="AU3" s="6">
        <f t="shared" si="3"/>
        <v>0</v>
      </c>
      <c r="AV3" s="6">
        <f t="shared" si="3"/>
        <v>36029.235200000003</v>
      </c>
      <c r="AW3" s="6">
        <f t="shared" si="3"/>
        <v>0</v>
      </c>
      <c r="AX3" s="6">
        <f t="shared" si="3"/>
        <v>0</v>
      </c>
      <c r="AY3" s="6">
        <f t="shared" si="3"/>
        <v>0</v>
      </c>
      <c r="AZ3" s="6">
        <f t="shared" si="3"/>
        <v>0</v>
      </c>
      <c r="BA3" s="6">
        <f t="shared" si="3"/>
        <v>0</v>
      </c>
      <c r="BB3" s="6">
        <f t="shared" si="3"/>
        <v>36029.235200000003</v>
      </c>
      <c r="BC3" s="6">
        <f t="shared" si="3"/>
        <v>0</v>
      </c>
      <c r="BD3" s="6">
        <f t="shared" si="3"/>
        <v>0</v>
      </c>
      <c r="BE3" s="6">
        <f t="shared" si="3"/>
        <v>0</v>
      </c>
      <c r="BF3" s="6">
        <f t="shared" si="3"/>
        <v>0</v>
      </c>
      <c r="BG3" s="6">
        <f t="shared" si="3"/>
        <v>0</v>
      </c>
      <c r="BH3" s="6">
        <f t="shared" si="3"/>
        <v>36029.235200000003</v>
      </c>
      <c r="BI3" s="6">
        <f t="shared" si="3"/>
        <v>0</v>
      </c>
      <c r="BJ3" s="6">
        <f t="shared" si="3"/>
        <v>0</v>
      </c>
      <c r="BK3" s="6">
        <f t="shared" ref="BK3:BK19" si="4">SUM(L3:BJ3)</f>
        <v>324263.11680000002</v>
      </c>
    </row>
    <row r="4" spans="1:63" ht="16.5" thickTop="1" thickBot="1">
      <c r="A4" t="s">
        <v>12</v>
      </c>
      <c r="E4" s="1">
        <v>128</v>
      </c>
      <c r="F4" s="19"/>
      <c r="H4" t="s">
        <v>13</v>
      </c>
      <c r="I4">
        <f>IF($E3+$E4&gt;149,14,10)</f>
        <v>14</v>
      </c>
      <c r="J4">
        <f>IF($E3+$E4&gt;149,9,5)</f>
        <v>9</v>
      </c>
      <c r="K4" s="17">
        <f>$E3*$E4*3.1415/1000*0.2+$E9*2*$E3*$E4*3.1415/1000*0.1/30</f>
        <v>4.6323302399999999</v>
      </c>
      <c r="L4" s="6">
        <f>IF(E3*E4*3.1415&gt;30000,(2/57*E15*E3*E4*3.1415),(2/57*E15*E3*E4*3.1415))</f>
        <v>38602.752</v>
      </c>
      <c r="M4" s="6">
        <f t="shared" ref="M4:AR4" si="5">IF(INT(M1/$E10)=M1/$E10,$L4,0)</f>
        <v>0</v>
      </c>
      <c r="N4" s="6">
        <f t="shared" si="5"/>
        <v>0</v>
      </c>
      <c r="O4" s="6">
        <f t="shared" si="5"/>
        <v>0</v>
      </c>
      <c r="P4" s="6">
        <f t="shared" si="5"/>
        <v>0</v>
      </c>
      <c r="Q4" s="6">
        <f t="shared" si="5"/>
        <v>0</v>
      </c>
      <c r="R4" s="6">
        <f t="shared" si="5"/>
        <v>38602.752</v>
      </c>
      <c r="S4" s="6">
        <f t="shared" si="5"/>
        <v>0</v>
      </c>
      <c r="T4" s="6">
        <f t="shared" si="5"/>
        <v>0</v>
      </c>
      <c r="U4" s="6">
        <f t="shared" si="5"/>
        <v>0</v>
      </c>
      <c r="V4" s="6">
        <f t="shared" si="5"/>
        <v>0</v>
      </c>
      <c r="W4" s="6">
        <f t="shared" si="5"/>
        <v>0</v>
      </c>
      <c r="X4" s="6">
        <f t="shared" si="5"/>
        <v>38602.752</v>
      </c>
      <c r="Y4" s="6">
        <f t="shared" si="5"/>
        <v>0</v>
      </c>
      <c r="Z4" s="6">
        <f t="shared" si="5"/>
        <v>0</v>
      </c>
      <c r="AA4" s="6">
        <f t="shared" si="5"/>
        <v>0</v>
      </c>
      <c r="AB4" s="6">
        <f t="shared" si="5"/>
        <v>0</v>
      </c>
      <c r="AC4" s="6">
        <f t="shared" si="5"/>
        <v>0</v>
      </c>
      <c r="AD4" s="6">
        <f t="shared" si="5"/>
        <v>38602.752</v>
      </c>
      <c r="AE4" s="6">
        <f t="shared" si="5"/>
        <v>0</v>
      </c>
      <c r="AF4" s="6">
        <f t="shared" si="5"/>
        <v>0</v>
      </c>
      <c r="AG4" s="6">
        <f t="shared" si="5"/>
        <v>0</v>
      </c>
      <c r="AH4" s="6">
        <f t="shared" si="5"/>
        <v>0</v>
      </c>
      <c r="AI4" s="6">
        <f t="shared" si="5"/>
        <v>0</v>
      </c>
      <c r="AJ4" s="6">
        <f t="shared" si="5"/>
        <v>38602.752</v>
      </c>
      <c r="AK4" s="6">
        <f t="shared" si="5"/>
        <v>0</v>
      </c>
      <c r="AL4" s="6">
        <f t="shared" si="5"/>
        <v>0</v>
      </c>
      <c r="AM4" s="6">
        <f t="shared" si="5"/>
        <v>0</v>
      </c>
      <c r="AN4" s="6">
        <f t="shared" si="5"/>
        <v>0</v>
      </c>
      <c r="AO4" s="6">
        <f t="shared" si="5"/>
        <v>0</v>
      </c>
      <c r="AP4" s="6">
        <f t="shared" si="5"/>
        <v>38602.752</v>
      </c>
      <c r="AQ4" s="6">
        <f t="shared" si="5"/>
        <v>0</v>
      </c>
      <c r="AR4" s="6">
        <f t="shared" si="5"/>
        <v>0</v>
      </c>
      <c r="AS4" s="6">
        <f t="shared" ref="AS4:BJ4" si="6">IF(INT(AS1/$E10)=AS1/$E10,$L4,0)</f>
        <v>0</v>
      </c>
      <c r="AT4" s="6">
        <f t="shared" si="6"/>
        <v>0</v>
      </c>
      <c r="AU4" s="6">
        <f t="shared" si="6"/>
        <v>0</v>
      </c>
      <c r="AV4" s="6">
        <f t="shared" si="6"/>
        <v>38602.752</v>
      </c>
      <c r="AW4" s="6">
        <f t="shared" si="6"/>
        <v>0</v>
      </c>
      <c r="AX4" s="6">
        <f t="shared" si="6"/>
        <v>0</v>
      </c>
      <c r="AY4" s="6">
        <f t="shared" si="6"/>
        <v>0</v>
      </c>
      <c r="AZ4" s="6">
        <f t="shared" si="6"/>
        <v>0</v>
      </c>
      <c r="BA4" s="6">
        <f t="shared" si="6"/>
        <v>0</v>
      </c>
      <c r="BB4" s="6">
        <f t="shared" si="6"/>
        <v>38602.752</v>
      </c>
      <c r="BC4" s="6">
        <f t="shared" si="6"/>
        <v>0</v>
      </c>
      <c r="BD4" s="6">
        <f t="shared" si="6"/>
        <v>0</v>
      </c>
      <c r="BE4" s="6">
        <f t="shared" si="6"/>
        <v>0</v>
      </c>
      <c r="BF4" s="6">
        <f t="shared" si="6"/>
        <v>0</v>
      </c>
      <c r="BG4" s="6">
        <f t="shared" si="6"/>
        <v>0</v>
      </c>
      <c r="BH4" s="6">
        <f t="shared" si="6"/>
        <v>38602.752</v>
      </c>
      <c r="BI4" s="6">
        <f t="shared" si="6"/>
        <v>0</v>
      </c>
      <c r="BJ4" s="6">
        <f t="shared" si="6"/>
        <v>0</v>
      </c>
      <c r="BK4" s="6">
        <f t="shared" si="4"/>
        <v>347424.76799999998</v>
      </c>
    </row>
    <row r="5" spans="1:63" ht="16.5" thickTop="1" thickBot="1">
      <c r="A5" t="s">
        <v>14</v>
      </c>
      <c r="E5" s="4">
        <f>3.1415 * (E4/2)*(E4/2) *E3*0.17811</f>
        <v>110008.57853951999</v>
      </c>
      <c r="F5" s="19"/>
      <c r="H5" t="s">
        <v>15</v>
      </c>
      <c r="I5">
        <f>IF($E3+$E4&gt;149,14,10)</f>
        <v>14</v>
      </c>
      <c r="J5">
        <f>IF($E3+$E4&gt;149,9,5)</f>
        <v>9</v>
      </c>
      <c r="K5" s="17">
        <f>$E3*$E4*3.1415/1000*0.1+$E9*2*$E3*$E4*3.1415/1000*0.1/30</f>
        <v>2.7021926400000003</v>
      </c>
      <c r="L5" s="6">
        <f>IF(E3*E4*3.1415&gt;30000,(1/57*E15*E3*E4*3.1415),(1/57*E15*E3*E4*3.1415))</f>
        <v>19301.376</v>
      </c>
      <c r="M5" s="6">
        <f t="shared" ref="M5:AR5" si="7">IF(INT(M1/$E10)=M1/$E10,$L5,0)</f>
        <v>0</v>
      </c>
      <c r="N5" s="6">
        <f t="shared" si="7"/>
        <v>0</v>
      </c>
      <c r="O5" s="6">
        <f t="shared" si="7"/>
        <v>0</v>
      </c>
      <c r="P5" s="6">
        <f t="shared" si="7"/>
        <v>0</v>
      </c>
      <c r="Q5" s="6">
        <f t="shared" si="7"/>
        <v>0</v>
      </c>
      <c r="R5" s="6">
        <f t="shared" si="7"/>
        <v>19301.376</v>
      </c>
      <c r="S5" s="6">
        <f t="shared" si="7"/>
        <v>0</v>
      </c>
      <c r="T5" s="6">
        <f t="shared" si="7"/>
        <v>0</v>
      </c>
      <c r="U5" s="6">
        <f t="shared" si="7"/>
        <v>0</v>
      </c>
      <c r="V5" s="6">
        <f t="shared" si="7"/>
        <v>0</v>
      </c>
      <c r="W5" s="6">
        <f t="shared" si="7"/>
        <v>0</v>
      </c>
      <c r="X5" s="6">
        <f t="shared" si="7"/>
        <v>19301.376</v>
      </c>
      <c r="Y5" s="6">
        <f t="shared" si="7"/>
        <v>0</v>
      </c>
      <c r="Z5" s="6">
        <f t="shared" si="7"/>
        <v>0</v>
      </c>
      <c r="AA5" s="6">
        <f t="shared" si="7"/>
        <v>0</v>
      </c>
      <c r="AB5" s="6">
        <f t="shared" si="7"/>
        <v>0</v>
      </c>
      <c r="AC5" s="6">
        <f t="shared" si="7"/>
        <v>0</v>
      </c>
      <c r="AD5" s="6">
        <f t="shared" si="7"/>
        <v>19301.376</v>
      </c>
      <c r="AE5" s="6">
        <f t="shared" si="7"/>
        <v>0</v>
      </c>
      <c r="AF5" s="6">
        <f t="shared" si="7"/>
        <v>0</v>
      </c>
      <c r="AG5" s="6">
        <f t="shared" si="7"/>
        <v>0</v>
      </c>
      <c r="AH5" s="6">
        <f t="shared" si="7"/>
        <v>0</v>
      </c>
      <c r="AI5" s="6">
        <f t="shared" si="7"/>
        <v>0</v>
      </c>
      <c r="AJ5" s="6">
        <f t="shared" si="7"/>
        <v>19301.376</v>
      </c>
      <c r="AK5" s="6">
        <f t="shared" si="7"/>
        <v>0</v>
      </c>
      <c r="AL5" s="6">
        <f t="shared" si="7"/>
        <v>0</v>
      </c>
      <c r="AM5" s="6">
        <f t="shared" si="7"/>
        <v>0</v>
      </c>
      <c r="AN5" s="6">
        <f t="shared" si="7"/>
        <v>0</v>
      </c>
      <c r="AO5" s="6">
        <f t="shared" si="7"/>
        <v>0</v>
      </c>
      <c r="AP5" s="6">
        <f t="shared" si="7"/>
        <v>19301.376</v>
      </c>
      <c r="AQ5" s="6">
        <f t="shared" si="7"/>
        <v>0</v>
      </c>
      <c r="AR5" s="6">
        <f t="shared" si="7"/>
        <v>0</v>
      </c>
      <c r="AS5" s="6">
        <f t="shared" ref="AS5:BJ5" si="8">IF(INT(AS1/$E10)=AS1/$E10,$L5,0)</f>
        <v>0</v>
      </c>
      <c r="AT5" s="6">
        <f t="shared" si="8"/>
        <v>0</v>
      </c>
      <c r="AU5" s="6">
        <f t="shared" si="8"/>
        <v>0</v>
      </c>
      <c r="AV5" s="6">
        <f t="shared" si="8"/>
        <v>19301.376</v>
      </c>
      <c r="AW5" s="6">
        <f t="shared" si="8"/>
        <v>0</v>
      </c>
      <c r="AX5" s="6">
        <f t="shared" si="8"/>
        <v>0</v>
      </c>
      <c r="AY5" s="6">
        <f t="shared" si="8"/>
        <v>0</v>
      </c>
      <c r="AZ5" s="6">
        <f t="shared" si="8"/>
        <v>0</v>
      </c>
      <c r="BA5" s="6">
        <f t="shared" si="8"/>
        <v>0</v>
      </c>
      <c r="BB5" s="6">
        <f t="shared" si="8"/>
        <v>19301.376</v>
      </c>
      <c r="BC5" s="6">
        <f t="shared" si="8"/>
        <v>0</v>
      </c>
      <c r="BD5" s="6">
        <f t="shared" si="8"/>
        <v>0</v>
      </c>
      <c r="BE5" s="6">
        <f t="shared" si="8"/>
        <v>0</v>
      </c>
      <c r="BF5" s="6">
        <f t="shared" si="8"/>
        <v>0</v>
      </c>
      <c r="BG5" s="6">
        <f t="shared" si="8"/>
        <v>0</v>
      </c>
      <c r="BH5" s="6">
        <f t="shared" si="8"/>
        <v>19301.376</v>
      </c>
      <c r="BI5" s="6">
        <f t="shared" si="8"/>
        <v>0</v>
      </c>
      <c r="BJ5" s="6">
        <f t="shared" si="8"/>
        <v>0</v>
      </c>
      <c r="BK5" s="6">
        <f t="shared" si="4"/>
        <v>173712.38399999999</v>
      </c>
    </row>
    <row r="6" spans="1:63" ht="16.5" thickTop="1" thickBot="1">
      <c r="A6" t="s">
        <v>16</v>
      </c>
      <c r="E6" s="5">
        <f>0.55/30</f>
        <v>1.8333333333333333E-2</v>
      </c>
      <c r="F6" s="19"/>
      <c r="H6" t="s">
        <v>17</v>
      </c>
      <c r="I6">
        <f>IF($E3+$E4&gt;149,14,10)</f>
        <v>14</v>
      </c>
      <c r="J6">
        <f>IF($E3+$E4&gt;149,9,5)</f>
        <v>9</v>
      </c>
      <c r="K6" s="17">
        <f>$E3*$E4*3.1415/1000*0.1+$E9*2*$E3*$E4*3.1415/1000*0.1/30</f>
        <v>2.7021926400000003</v>
      </c>
      <c r="L6" s="6">
        <f>IF(E3*E4*3.1415&gt;30000,(1/57*E15*E3*E4*3.1415),(1/57*E15*E3*E4*3.1415))</f>
        <v>19301.376</v>
      </c>
      <c r="M6" s="6">
        <f t="shared" ref="M6:AR6" si="9">IF(INT(M1/$E10)=M1/$E10,$L6,0)</f>
        <v>0</v>
      </c>
      <c r="N6" s="6">
        <f t="shared" si="9"/>
        <v>0</v>
      </c>
      <c r="O6" s="6">
        <f t="shared" si="9"/>
        <v>0</v>
      </c>
      <c r="P6" s="6">
        <f t="shared" si="9"/>
        <v>0</v>
      </c>
      <c r="Q6" s="6">
        <f t="shared" si="9"/>
        <v>0</v>
      </c>
      <c r="R6" s="6">
        <f t="shared" si="9"/>
        <v>19301.376</v>
      </c>
      <c r="S6" s="6">
        <f t="shared" si="9"/>
        <v>0</v>
      </c>
      <c r="T6" s="6">
        <f t="shared" si="9"/>
        <v>0</v>
      </c>
      <c r="U6" s="6">
        <f t="shared" si="9"/>
        <v>0</v>
      </c>
      <c r="V6" s="6">
        <f t="shared" si="9"/>
        <v>0</v>
      </c>
      <c r="W6" s="6">
        <f t="shared" si="9"/>
        <v>0</v>
      </c>
      <c r="X6" s="6">
        <f t="shared" si="9"/>
        <v>19301.376</v>
      </c>
      <c r="Y6" s="6">
        <f t="shared" si="9"/>
        <v>0</v>
      </c>
      <c r="Z6" s="6">
        <f t="shared" si="9"/>
        <v>0</v>
      </c>
      <c r="AA6" s="6">
        <f t="shared" si="9"/>
        <v>0</v>
      </c>
      <c r="AB6" s="6">
        <f t="shared" si="9"/>
        <v>0</v>
      </c>
      <c r="AC6" s="6">
        <f t="shared" si="9"/>
        <v>0</v>
      </c>
      <c r="AD6" s="6">
        <f t="shared" si="9"/>
        <v>19301.376</v>
      </c>
      <c r="AE6" s="6">
        <f t="shared" si="9"/>
        <v>0</v>
      </c>
      <c r="AF6" s="6">
        <f t="shared" si="9"/>
        <v>0</v>
      </c>
      <c r="AG6" s="6">
        <f t="shared" si="9"/>
        <v>0</v>
      </c>
      <c r="AH6" s="6">
        <f t="shared" si="9"/>
        <v>0</v>
      </c>
      <c r="AI6" s="6">
        <f t="shared" si="9"/>
        <v>0</v>
      </c>
      <c r="AJ6" s="6">
        <f t="shared" si="9"/>
        <v>19301.376</v>
      </c>
      <c r="AK6" s="6">
        <f t="shared" si="9"/>
        <v>0</v>
      </c>
      <c r="AL6" s="6">
        <f t="shared" si="9"/>
        <v>0</v>
      </c>
      <c r="AM6" s="6">
        <f t="shared" si="9"/>
        <v>0</v>
      </c>
      <c r="AN6" s="6">
        <f t="shared" si="9"/>
        <v>0</v>
      </c>
      <c r="AO6" s="6">
        <f t="shared" si="9"/>
        <v>0</v>
      </c>
      <c r="AP6" s="6">
        <f t="shared" si="9"/>
        <v>19301.376</v>
      </c>
      <c r="AQ6" s="6">
        <f t="shared" si="9"/>
        <v>0</v>
      </c>
      <c r="AR6" s="6">
        <f t="shared" si="9"/>
        <v>0</v>
      </c>
      <c r="AS6" s="6">
        <f t="shared" ref="AS6:BJ6" si="10">IF(INT(AS1/$E10)=AS1/$E10,$L6,0)</f>
        <v>0</v>
      </c>
      <c r="AT6" s="6">
        <f t="shared" si="10"/>
        <v>0</v>
      </c>
      <c r="AU6" s="6">
        <f t="shared" si="10"/>
        <v>0</v>
      </c>
      <c r="AV6" s="6">
        <f t="shared" si="10"/>
        <v>19301.376</v>
      </c>
      <c r="AW6" s="6">
        <f t="shared" si="10"/>
        <v>0</v>
      </c>
      <c r="AX6" s="6">
        <f t="shared" si="10"/>
        <v>0</v>
      </c>
      <c r="AY6" s="6">
        <f t="shared" si="10"/>
        <v>0</v>
      </c>
      <c r="AZ6" s="6">
        <f t="shared" si="10"/>
        <v>0</v>
      </c>
      <c r="BA6" s="6">
        <f t="shared" si="10"/>
        <v>0</v>
      </c>
      <c r="BB6" s="6">
        <f t="shared" si="10"/>
        <v>19301.376</v>
      </c>
      <c r="BC6" s="6">
        <f t="shared" si="10"/>
        <v>0</v>
      </c>
      <c r="BD6" s="6">
        <f t="shared" si="10"/>
        <v>0</v>
      </c>
      <c r="BE6" s="6">
        <f t="shared" si="10"/>
        <v>0</v>
      </c>
      <c r="BF6" s="6">
        <f t="shared" si="10"/>
        <v>0</v>
      </c>
      <c r="BG6" s="6">
        <f t="shared" si="10"/>
        <v>0</v>
      </c>
      <c r="BH6" s="6">
        <f t="shared" si="10"/>
        <v>19301.376</v>
      </c>
      <c r="BI6" s="6">
        <f t="shared" si="10"/>
        <v>0</v>
      </c>
      <c r="BJ6" s="6">
        <f t="shared" si="10"/>
        <v>0</v>
      </c>
      <c r="BK6" s="6">
        <f t="shared" si="4"/>
        <v>173712.38399999999</v>
      </c>
    </row>
    <row r="7" spans="1:63" ht="16.5" thickTop="1" thickBot="1">
      <c r="A7" t="s">
        <v>18</v>
      </c>
      <c r="E7" s="11">
        <f>E5*E6*0.95</f>
        <v>1915.9827428966398</v>
      </c>
      <c r="F7" s="19"/>
      <c r="G7" t="s">
        <v>19</v>
      </c>
      <c r="H7" t="s">
        <v>9</v>
      </c>
      <c r="I7">
        <f>IF($E3+$E4&gt;149,14,10)</f>
        <v>14</v>
      </c>
      <c r="J7">
        <f>IF($E3+$E4&gt;149,9,5)</f>
        <v>9</v>
      </c>
      <c r="K7" s="17">
        <f>$E4/2*$E4/2*3.1415/1000*0.6</f>
        <v>7.7205504000000005</v>
      </c>
      <c r="L7" s="6">
        <f>IF(($E4/2)*($E4/2)*3.1415&gt;30000,(4.5/57*$E15*($E4/2)*($E4/2)*3.1415),(5.5/57*$E15*($E4/2)*($E4/2)*3.1415))</f>
        <v>70771.712</v>
      </c>
      <c r="M7" s="6">
        <f t="shared" ref="M7:AR7" si="11">IF(INT(M1/$E14)=M1/$E14,$L7,0)</f>
        <v>0</v>
      </c>
      <c r="N7" s="6">
        <f t="shared" si="11"/>
        <v>0</v>
      </c>
      <c r="O7" s="6">
        <f t="shared" si="11"/>
        <v>0</v>
      </c>
      <c r="P7" s="6">
        <f t="shared" si="11"/>
        <v>0</v>
      </c>
      <c r="Q7" s="6">
        <f t="shared" si="11"/>
        <v>0</v>
      </c>
      <c r="R7" s="6">
        <f t="shared" si="11"/>
        <v>70771.712</v>
      </c>
      <c r="S7" s="6">
        <f t="shared" si="11"/>
        <v>0</v>
      </c>
      <c r="T7" s="6">
        <f t="shared" si="11"/>
        <v>0</v>
      </c>
      <c r="U7" s="6">
        <f t="shared" si="11"/>
        <v>0</v>
      </c>
      <c r="V7" s="6">
        <f t="shared" si="11"/>
        <v>0</v>
      </c>
      <c r="W7" s="6">
        <f t="shared" si="11"/>
        <v>0</v>
      </c>
      <c r="X7" s="6">
        <f t="shared" si="11"/>
        <v>70771.712</v>
      </c>
      <c r="Y7" s="6">
        <f t="shared" si="11"/>
        <v>0</v>
      </c>
      <c r="Z7" s="6">
        <f t="shared" si="11"/>
        <v>0</v>
      </c>
      <c r="AA7" s="6">
        <f t="shared" si="11"/>
        <v>0</v>
      </c>
      <c r="AB7" s="6">
        <f t="shared" si="11"/>
        <v>0</v>
      </c>
      <c r="AC7" s="6">
        <f t="shared" si="11"/>
        <v>0</v>
      </c>
      <c r="AD7" s="6">
        <f t="shared" si="11"/>
        <v>70771.712</v>
      </c>
      <c r="AE7" s="6">
        <f t="shared" si="11"/>
        <v>0</v>
      </c>
      <c r="AF7" s="6">
        <f t="shared" si="11"/>
        <v>0</v>
      </c>
      <c r="AG7" s="6">
        <f t="shared" si="11"/>
        <v>0</v>
      </c>
      <c r="AH7" s="6">
        <f t="shared" si="11"/>
        <v>0</v>
      </c>
      <c r="AI7" s="6">
        <f t="shared" si="11"/>
        <v>0</v>
      </c>
      <c r="AJ7" s="6">
        <f t="shared" si="11"/>
        <v>70771.712</v>
      </c>
      <c r="AK7" s="6">
        <f t="shared" si="11"/>
        <v>0</v>
      </c>
      <c r="AL7" s="6">
        <f t="shared" si="11"/>
        <v>0</v>
      </c>
      <c r="AM7" s="6">
        <f t="shared" si="11"/>
        <v>0</v>
      </c>
      <c r="AN7" s="6">
        <f t="shared" si="11"/>
        <v>0</v>
      </c>
      <c r="AO7" s="6">
        <f t="shared" si="11"/>
        <v>0</v>
      </c>
      <c r="AP7" s="6">
        <f t="shared" si="11"/>
        <v>70771.712</v>
      </c>
      <c r="AQ7" s="6">
        <f t="shared" si="11"/>
        <v>0</v>
      </c>
      <c r="AR7" s="6">
        <f t="shared" si="11"/>
        <v>0</v>
      </c>
      <c r="AS7" s="6">
        <f t="shared" ref="AS7:BJ7" si="12">IF(INT(AS1/$E14)=AS1/$E14,$L7,0)</f>
        <v>0</v>
      </c>
      <c r="AT7" s="6">
        <f t="shared" si="12"/>
        <v>0</v>
      </c>
      <c r="AU7" s="6">
        <f t="shared" si="12"/>
        <v>0</v>
      </c>
      <c r="AV7" s="6">
        <f t="shared" si="12"/>
        <v>70771.712</v>
      </c>
      <c r="AW7" s="6">
        <f t="shared" si="12"/>
        <v>0</v>
      </c>
      <c r="AX7" s="6">
        <f t="shared" si="12"/>
        <v>0</v>
      </c>
      <c r="AY7" s="6">
        <f t="shared" si="12"/>
        <v>0</v>
      </c>
      <c r="AZ7" s="6">
        <f t="shared" si="12"/>
        <v>0</v>
      </c>
      <c r="BA7" s="6">
        <f t="shared" si="12"/>
        <v>0</v>
      </c>
      <c r="BB7" s="6">
        <f t="shared" si="12"/>
        <v>70771.712</v>
      </c>
      <c r="BC7" s="6">
        <f t="shared" si="12"/>
        <v>0</v>
      </c>
      <c r="BD7" s="6">
        <f t="shared" si="12"/>
        <v>0</v>
      </c>
      <c r="BE7" s="6">
        <f t="shared" si="12"/>
        <v>0</v>
      </c>
      <c r="BF7" s="6">
        <f t="shared" si="12"/>
        <v>0</v>
      </c>
      <c r="BG7" s="6">
        <f t="shared" si="12"/>
        <v>0</v>
      </c>
      <c r="BH7" s="6">
        <f t="shared" si="12"/>
        <v>70771.712</v>
      </c>
      <c r="BI7" s="6">
        <f t="shared" si="12"/>
        <v>0</v>
      </c>
      <c r="BJ7" s="6">
        <f t="shared" si="12"/>
        <v>0</v>
      </c>
      <c r="BK7" s="6">
        <f t="shared" si="4"/>
        <v>636945.40800000005</v>
      </c>
    </row>
    <row r="8" spans="1:63" ht="16.5" thickTop="1" thickBot="1">
      <c r="A8" t="s">
        <v>20</v>
      </c>
      <c r="E8" s="8">
        <v>8</v>
      </c>
      <c r="F8" s="19"/>
      <c r="H8" t="s">
        <v>11</v>
      </c>
      <c r="K8" s="17">
        <f>K7*$E8/30</f>
        <v>2.0588134400000002</v>
      </c>
      <c r="L8" s="6">
        <f>(L7+L9)*E8/30</f>
        <v>25735.168000000001</v>
      </c>
      <c r="M8" s="6">
        <f t="shared" ref="M8:AR8" si="13">IF(INT(M1/$E14)=M1/$E14,$L8,0)</f>
        <v>0</v>
      </c>
      <c r="N8" s="6">
        <f t="shared" si="13"/>
        <v>0</v>
      </c>
      <c r="O8" s="6">
        <f t="shared" si="13"/>
        <v>0</v>
      </c>
      <c r="P8" s="6">
        <f t="shared" si="13"/>
        <v>0</v>
      </c>
      <c r="Q8" s="6">
        <f t="shared" si="13"/>
        <v>0</v>
      </c>
      <c r="R8" s="6">
        <f t="shared" si="13"/>
        <v>25735.168000000001</v>
      </c>
      <c r="S8" s="6">
        <f t="shared" si="13"/>
        <v>0</v>
      </c>
      <c r="T8" s="6">
        <f t="shared" si="13"/>
        <v>0</v>
      </c>
      <c r="U8" s="6">
        <f t="shared" si="13"/>
        <v>0</v>
      </c>
      <c r="V8" s="6">
        <f t="shared" si="13"/>
        <v>0</v>
      </c>
      <c r="W8" s="6">
        <f t="shared" si="13"/>
        <v>0</v>
      </c>
      <c r="X8" s="6">
        <f t="shared" si="13"/>
        <v>25735.168000000001</v>
      </c>
      <c r="Y8" s="6">
        <f t="shared" si="13"/>
        <v>0</v>
      </c>
      <c r="Z8" s="6">
        <f t="shared" si="13"/>
        <v>0</v>
      </c>
      <c r="AA8" s="6">
        <f t="shared" si="13"/>
        <v>0</v>
      </c>
      <c r="AB8" s="6">
        <f t="shared" si="13"/>
        <v>0</v>
      </c>
      <c r="AC8" s="6">
        <f t="shared" si="13"/>
        <v>0</v>
      </c>
      <c r="AD8" s="6">
        <f t="shared" si="13"/>
        <v>25735.168000000001</v>
      </c>
      <c r="AE8" s="6">
        <f t="shared" si="13"/>
        <v>0</v>
      </c>
      <c r="AF8" s="6">
        <f t="shared" si="13"/>
        <v>0</v>
      </c>
      <c r="AG8" s="6">
        <f t="shared" si="13"/>
        <v>0</v>
      </c>
      <c r="AH8" s="6">
        <f t="shared" si="13"/>
        <v>0</v>
      </c>
      <c r="AI8" s="6">
        <f t="shared" si="13"/>
        <v>0</v>
      </c>
      <c r="AJ8" s="6">
        <f t="shared" si="13"/>
        <v>25735.168000000001</v>
      </c>
      <c r="AK8" s="6">
        <f t="shared" si="13"/>
        <v>0</v>
      </c>
      <c r="AL8" s="6">
        <f t="shared" si="13"/>
        <v>0</v>
      </c>
      <c r="AM8" s="6">
        <f t="shared" si="13"/>
        <v>0</v>
      </c>
      <c r="AN8" s="6">
        <f t="shared" si="13"/>
        <v>0</v>
      </c>
      <c r="AO8" s="6">
        <f t="shared" si="13"/>
        <v>0</v>
      </c>
      <c r="AP8" s="6">
        <f t="shared" si="13"/>
        <v>25735.168000000001</v>
      </c>
      <c r="AQ8" s="6">
        <f t="shared" si="13"/>
        <v>0</v>
      </c>
      <c r="AR8" s="6">
        <f t="shared" si="13"/>
        <v>0</v>
      </c>
      <c r="AS8" s="6">
        <f t="shared" ref="AS8:BJ8" si="14">IF(INT(AS1/$E14)=AS1/$E14,$L8,0)</f>
        <v>0</v>
      </c>
      <c r="AT8" s="6">
        <f t="shared" si="14"/>
        <v>0</v>
      </c>
      <c r="AU8" s="6">
        <f t="shared" si="14"/>
        <v>0</v>
      </c>
      <c r="AV8" s="6">
        <f t="shared" si="14"/>
        <v>25735.168000000001</v>
      </c>
      <c r="AW8" s="6">
        <f t="shared" si="14"/>
        <v>0</v>
      </c>
      <c r="AX8" s="6">
        <f t="shared" si="14"/>
        <v>0</v>
      </c>
      <c r="AY8" s="6">
        <f t="shared" si="14"/>
        <v>0</v>
      </c>
      <c r="AZ8" s="6">
        <f t="shared" si="14"/>
        <v>0</v>
      </c>
      <c r="BA8" s="6">
        <f t="shared" si="14"/>
        <v>0</v>
      </c>
      <c r="BB8" s="6">
        <f t="shared" si="14"/>
        <v>25735.168000000001</v>
      </c>
      <c r="BC8" s="6">
        <f t="shared" si="14"/>
        <v>0</v>
      </c>
      <c r="BD8" s="6">
        <f t="shared" si="14"/>
        <v>0</v>
      </c>
      <c r="BE8" s="6">
        <f t="shared" si="14"/>
        <v>0</v>
      </c>
      <c r="BF8" s="6">
        <f t="shared" si="14"/>
        <v>0</v>
      </c>
      <c r="BG8" s="6">
        <f t="shared" si="14"/>
        <v>0</v>
      </c>
      <c r="BH8" s="6">
        <f t="shared" si="14"/>
        <v>25735.168000000001</v>
      </c>
      <c r="BI8" s="6">
        <f t="shared" si="14"/>
        <v>0</v>
      </c>
      <c r="BJ8" s="6">
        <f t="shared" si="14"/>
        <v>0</v>
      </c>
      <c r="BK8" s="6">
        <f t="shared" si="4"/>
        <v>231616.51200000002</v>
      </c>
    </row>
    <row r="9" spans="1:63" ht="16.5" thickTop="1" thickBot="1">
      <c r="A9" t="s">
        <v>21</v>
      </c>
      <c r="E9" s="8">
        <v>6</v>
      </c>
      <c r="F9" s="19"/>
      <c r="H9" t="s">
        <v>13</v>
      </c>
      <c r="I9">
        <f>IF($E3+$E4&gt;149,14,10)</f>
        <v>14</v>
      </c>
      <c r="J9">
        <f>IF($E3+$E4&gt;149,9,5)</f>
        <v>9</v>
      </c>
      <c r="K9" s="17">
        <f>$E4/2*$E4/2*3.1415/1000*0.2+$E9*2*$E4/2*$E4/2*3.1415/1000*0.1/30</f>
        <v>3.0882201600000001</v>
      </c>
      <c r="L9" s="6">
        <f>IF((E4/2)*(E4/2)*3.1415&gt;30000,(2*(E4/2)*(E4/2)*3.1415),(2*(E4/2)*(E4/2)*3.1415))</f>
        <v>25735.168000000001</v>
      </c>
      <c r="M9" s="6">
        <f t="shared" ref="M9:AR9" si="15">IF(INT(M1/$E14)=M1/$E14,$L9,0)</f>
        <v>0</v>
      </c>
      <c r="N9" s="6">
        <f t="shared" si="15"/>
        <v>0</v>
      </c>
      <c r="O9" s="6">
        <f t="shared" si="15"/>
        <v>0</v>
      </c>
      <c r="P9" s="6">
        <f t="shared" si="15"/>
        <v>0</v>
      </c>
      <c r="Q9" s="6">
        <f t="shared" si="15"/>
        <v>0</v>
      </c>
      <c r="R9" s="6">
        <f t="shared" si="15"/>
        <v>25735.168000000001</v>
      </c>
      <c r="S9" s="6">
        <f t="shared" si="15"/>
        <v>0</v>
      </c>
      <c r="T9" s="6">
        <f t="shared" si="15"/>
        <v>0</v>
      </c>
      <c r="U9" s="6">
        <f t="shared" si="15"/>
        <v>0</v>
      </c>
      <c r="V9" s="6">
        <f t="shared" si="15"/>
        <v>0</v>
      </c>
      <c r="W9" s="6">
        <f t="shared" si="15"/>
        <v>0</v>
      </c>
      <c r="X9" s="6">
        <f t="shared" si="15"/>
        <v>25735.168000000001</v>
      </c>
      <c r="Y9" s="6">
        <f t="shared" si="15"/>
        <v>0</v>
      </c>
      <c r="Z9" s="6">
        <f t="shared" si="15"/>
        <v>0</v>
      </c>
      <c r="AA9" s="6">
        <f t="shared" si="15"/>
        <v>0</v>
      </c>
      <c r="AB9" s="6">
        <f t="shared" si="15"/>
        <v>0</v>
      </c>
      <c r="AC9" s="6">
        <f t="shared" si="15"/>
        <v>0</v>
      </c>
      <c r="AD9" s="6">
        <f t="shared" si="15"/>
        <v>25735.168000000001</v>
      </c>
      <c r="AE9" s="6">
        <f t="shared" si="15"/>
        <v>0</v>
      </c>
      <c r="AF9" s="6">
        <f t="shared" si="15"/>
        <v>0</v>
      </c>
      <c r="AG9" s="6">
        <f t="shared" si="15"/>
        <v>0</v>
      </c>
      <c r="AH9" s="6">
        <f t="shared" si="15"/>
        <v>0</v>
      </c>
      <c r="AI9" s="6">
        <f t="shared" si="15"/>
        <v>0</v>
      </c>
      <c r="AJ9" s="6">
        <f t="shared" si="15"/>
        <v>25735.168000000001</v>
      </c>
      <c r="AK9" s="6">
        <f t="shared" si="15"/>
        <v>0</v>
      </c>
      <c r="AL9" s="6">
        <f t="shared" si="15"/>
        <v>0</v>
      </c>
      <c r="AM9" s="6">
        <f t="shared" si="15"/>
        <v>0</v>
      </c>
      <c r="AN9" s="6">
        <f t="shared" si="15"/>
        <v>0</v>
      </c>
      <c r="AO9" s="6">
        <f t="shared" si="15"/>
        <v>0</v>
      </c>
      <c r="AP9" s="6">
        <f t="shared" si="15"/>
        <v>25735.168000000001</v>
      </c>
      <c r="AQ9" s="6">
        <f t="shared" si="15"/>
        <v>0</v>
      </c>
      <c r="AR9" s="6">
        <f t="shared" si="15"/>
        <v>0</v>
      </c>
      <c r="AS9" s="6">
        <f t="shared" ref="AS9:BJ9" si="16">IF(INT(AS1/$E14)=AS1/$E14,$L9,0)</f>
        <v>0</v>
      </c>
      <c r="AT9" s="6">
        <f t="shared" si="16"/>
        <v>0</v>
      </c>
      <c r="AU9" s="6">
        <f t="shared" si="16"/>
        <v>0</v>
      </c>
      <c r="AV9" s="6">
        <f t="shared" si="16"/>
        <v>25735.168000000001</v>
      </c>
      <c r="AW9" s="6">
        <f t="shared" si="16"/>
        <v>0</v>
      </c>
      <c r="AX9" s="6">
        <f t="shared" si="16"/>
        <v>0</v>
      </c>
      <c r="AY9" s="6">
        <f t="shared" si="16"/>
        <v>0</v>
      </c>
      <c r="AZ9" s="6">
        <f t="shared" si="16"/>
        <v>0</v>
      </c>
      <c r="BA9" s="6">
        <f t="shared" si="16"/>
        <v>0</v>
      </c>
      <c r="BB9" s="6">
        <f t="shared" si="16"/>
        <v>25735.168000000001</v>
      </c>
      <c r="BC9" s="6">
        <f t="shared" si="16"/>
        <v>0</v>
      </c>
      <c r="BD9" s="6">
        <f t="shared" si="16"/>
        <v>0</v>
      </c>
      <c r="BE9" s="6">
        <f t="shared" si="16"/>
        <v>0</v>
      </c>
      <c r="BF9" s="6">
        <f t="shared" si="16"/>
        <v>0</v>
      </c>
      <c r="BG9" s="6">
        <f t="shared" si="16"/>
        <v>0</v>
      </c>
      <c r="BH9" s="6">
        <f t="shared" si="16"/>
        <v>25735.168000000001</v>
      </c>
      <c r="BI9" s="6">
        <f t="shared" si="16"/>
        <v>0</v>
      </c>
      <c r="BJ9" s="6">
        <f t="shared" si="16"/>
        <v>0</v>
      </c>
      <c r="BK9" s="6">
        <f t="shared" si="4"/>
        <v>231616.51200000002</v>
      </c>
    </row>
    <row r="10" spans="1:63" ht="16.5" thickTop="1" thickBot="1">
      <c r="A10" t="s">
        <v>22</v>
      </c>
      <c r="E10" s="8">
        <v>6</v>
      </c>
      <c r="F10" s="19"/>
      <c r="H10" t="s">
        <v>15</v>
      </c>
      <c r="I10">
        <f>IF($E3+$E4&gt;149,14,10)</f>
        <v>14</v>
      </c>
      <c r="J10">
        <f>IF($E3+$E4&gt;149,9,5)</f>
        <v>9</v>
      </c>
      <c r="K10" s="17">
        <f>$E4/2*$E4/2*3.1415/1000*0.1+$E9*2*$E4/2*$E4/2*3.1415/1000*0.1/30</f>
        <v>1.80146176</v>
      </c>
      <c r="L10" s="6">
        <f>IF((E4/2)*(E4/2)*3.1415&gt;30000,(1*(E4/2)*(E4/2)*3.1415),(1*(E4/2)*(E4/2)*3.1415))</f>
        <v>12867.584000000001</v>
      </c>
      <c r="M10" s="6">
        <f t="shared" ref="M10:AR10" si="17">IF(INT(M1/$E14)=M1/$E14,$L10,0)</f>
        <v>0</v>
      </c>
      <c r="N10" s="6">
        <f t="shared" si="17"/>
        <v>0</v>
      </c>
      <c r="O10" s="6">
        <f t="shared" si="17"/>
        <v>0</v>
      </c>
      <c r="P10" s="6">
        <f t="shared" si="17"/>
        <v>0</v>
      </c>
      <c r="Q10" s="6">
        <f t="shared" si="17"/>
        <v>0</v>
      </c>
      <c r="R10" s="6">
        <f t="shared" si="17"/>
        <v>12867.584000000001</v>
      </c>
      <c r="S10" s="6">
        <f t="shared" si="17"/>
        <v>0</v>
      </c>
      <c r="T10" s="6">
        <f t="shared" si="17"/>
        <v>0</v>
      </c>
      <c r="U10" s="6">
        <f t="shared" si="17"/>
        <v>0</v>
      </c>
      <c r="V10" s="6">
        <f t="shared" si="17"/>
        <v>0</v>
      </c>
      <c r="W10" s="6">
        <f t="shared" si="17"/>
        <v>0</v>
      </c>
      <c r="X10" s="6">
        <f t="shared" si="17"/>
        <v>12867.584000000001</v>
      </c>
      <c r="Y10" s="6">
        <f t="shared" si="17"/>
        <v>0</v>
      </c>
      <c r="Z10" s="6">
        <f t="shared" si="17"/>
        <v>0</v>
      </c>
      <c r="AA10" s="6">
        <f t="shared" si="17"/>
        <v>0</v>
      </c>
      <c r="AB10" s="6">
        <f t="shared" si="17"/>
        <v>0</v>
      </c>
      <c r="AC10" s="6">
        <f t="shared" si="17"/>
        <v>0</v>
      </c>
      <c r="AD10" s="6">
        <f t="shared" si="17"/>
        <v>12867.584000000001</v>
      </c>
      <c r="AE10" s="6">
        <f t="shared" si="17"/>
        <v>0</v>
      </c>
      <c r="AF10" s="6">
        <f t="shared" si="17"/>
        <v>0</v>
      </c>
      <c r="AG10" s="6">
        <f t="shared" si="17"/>
        <v>0</v>
      </c>
      <c r="AH10" s="6">
        <f t="shared" si="17"/>
        <v>0</v>
      </c>
      <c r="AI10" s="6">
        <f t="shared" si="17"/>
        <v>0</v>
      </c>
      <c r="AJ10" s="6">
        <f t="shared" si="17"/>
        <v>12867.584000000001</v>
      </c>
      <c r="AK10" s="6">
        <f t="shared" si="17"/>
        <v>0</v>
      </c>
      <c r="AL10" s="6">
        <f t="shared" si="17"/>
        <v>0</v>
      </c>
      <c r="AM10" s="6">
        <f t="shared" si="17"/>
        <v>0</v>
      </c>
      <c r="AN10" s="6">
        <f t="shared" si="17"/>
        <v>0</v>
      </c>
      <c r="AO10" s="6">
        <f t="shared" si="17"/>
        <v>0</v>
      </c>
      <c r="AP10" s="6">
        <f t="shared" si="17"/>
        <v>12867.584000000001</v>
      </c>
      <c r="AQ10" s="6">
        <f t="shared" si="17"/>
        <v>0</v>
      </c>
      <c r="AR10" s="6">
        <f t="shared" si="17"/>
        <v>0</v>
      </c>
      <c r="AS10" s="6">
        <f t="shared" ref="AS10:BJ10" si="18">IF(INT(AS1/$E14)=AS1/$E14,$L10,0)</f>
        <v>0</v>
      </c>
      <c r="AT10" s="6">
        <f t="shared" si="18"/>
        <v>0</v>
      </c>
      <c r="AU10" s="6">
        <f t="shared" si="18"/>
        <v>0</v>
      </c>
      <c r="AV10" s="6">
        <f t="shared" si="18"/>
        <v>12867.584000000001</v>
      </c>
      <c r="AW10" s="6">
        <f t="shared" si="18"/>
        <v>0</v>
      </c>
      <c r="AX10" s="6">
        <f t="shared" si="18"/>
        <v>0</v>
      </c>
      <c r="AY10" s="6">
        <f t="shared" si="18"/>
        <v>0</v>
      </c>
      <c r="AZ10" s="6">
        <f t="shared" si="18"/>
        <v>0</v>
      </c>
      <c r="BA10" s="6">
        <f t="shared" si="18"/>
        <v>0</v>
      </c>
      <c r="BB10" s="6">
        <f t="shared" si="18"/>
        <v>12867.584000000001</v>
      </c>
      <c r="BC10" s="6">
        <f t="shared" si="18"/>
        <v>0</v>
      </c>
      <c r="BD10" s="6">
        <f t="shared" si="18"/>
        <v>0</v>
      </c>
      <c r="BE10" s="6">
        <f t="shared" si="18"/>
        <v>0</v>
      </c>
      <c r="BF10" s="6">
        <f t="shared" si="18"/>
        <v>0</v>
      </c>
      <c r="BG10" s="6">
        <f t="shared" si="18"/>
        <v>0</v>
      </c>
      <c r="BH10" s="6">
        <f t="shared" si="18"/>
        <v>12867.584000000001</v>
      </c>
      <c r="BI10" s="6">
        <f t="shared" si="18"/>
        <v>0</v>
      </c>
      <c r="BJ10" s="6">
        <f t="shared" si="18"/>
        <v>0</v>
      </c>
      <c r="BK10" s="6">
        <f t="shared" si="4"/>
        <v>115808.25600000001</v>
      </c>
    </row>
    <row r="11" spans="1:63" ht="16.5" thickTop="1" thickBot="1">
      <c r="A11" t="s">
        <v>23</v>
      </c>
      <c r="E11" s="8">
        <v>10</v>
      </c>
      <c r="F11" s="19"/>
      <c r="H11" t="s">
        <v>17</v>
      </c>
      <c r="I11">
        <f>IF($E3+$E4&gt;149,14,10)</f>
        <v>14</v>
      </c>
      <c r="J11">
        <f>IF($E3+$E4&gt;149,9,5)</f>
        <v>9</v>
      </c>
      <c r="K11" s="17">
        <f>$E4/2*$E4/2*3.1415/1000*0.1+$E9*2*$E4/2*$E4/2*3.1415/1000*0.1/30</f>
        <v>1.80146176</v>
      </c>
      <c r="L11" s="6">
        <f>IF((E4/2)*(E4/2)*3.1415&gt;30000,(1*(E4/2)*(E4/2)*3.1415),(1*(E4/2)*(E4/2)*3.1415))</f>
        <v>12867.584000000001</v>
      </c>
      <c r="M11" s="6">
        <f t="shared" ref="M11:AR11" si="19">IF(INT(M1/$E14)=M1/$E14,$L11,0)</f>
        <v>0</v>
      </c>
      <c r="N11" s="6">
        <f t="shared" si="19"/>
        <v>0</v>
      </c>
      <c r="O11" s="6">
        <f t="shared" si="19"/>
        <v>0</v>
      </c>
      <c r="P11" s="6">
        <f t="shared" si="19"/>
        <v>0</v>
      </c>
      <c r="Q11" s="6">
        <f t="shared" si="19"/>
        <v>0</v>
      </c>
      <c r="R11" s="6">
        <f t="shared" si="19"/>
        <v>12867.584000000001</v>
      </c>
      <c r="S11" s="6">
        <f t="shared" si="19"/>
        <v>0</v>
      </c>
      <c r="T11" s="6">
        <f t="shared" si="19"/>
        <v>0</v>
      </c>
      <c r="U11" s="6">
        <f t="shared" si="19"/>
        <v>0</v>
      </c>
      <c r="V11" s="6">
        <f t="shared" si="19"/>
        <v>0</v>
      </c>
      <c r="W11" s="6">
        <f t="shared" si="19"/>
        <v>0</v>
      </c>
      <c r="X11" s="6">
        <f t="shared" si="19"/>
        <v>12867.584000000001</v>
      </c>
      <c r="Y11" s="6">
        <f t="shared" si="19"/>
        <v>0</v>
      </c>
      <c r="Z11" s="6">
        <f t="shared" si="19"/>
        <v>0</v>
      </c>
      <c r="AA11" s="6">
        <f t="shared" si="19"/>
        <v>0</v>
      </c>
      <c r="AB11" s="6">
        <f t="shared" si="19"/>
        <v>0</v>
      </c>
      <c r="AC11" s="6">
        <f t="shared" si="19"/>
        <v>0</v>
      </c>
      <c r="AD11" s="6">
        <f t="shared" si="19"/>
        <v>12867.584000000001</v>
      </c>
      <c r="AE11" s="6">
        <f t="shared" si="19"/>
        <v>0</v>
      </c>
      <c r="AF11" s="6">
        <f t="shared" si="19"/>
        <v>0</v>
      </c>
      <c r="AG11" s="6">
        <f t="shared" si="19"/>
        <v>0</v>
      </c>
      <c r="AH11" s="6">
        <f t="shared" si="19"/>
        <v>0</v>
      </c>
      <c r="AI11" s="6">
        <f t="shared" si="19"/>
        <v>0</v>
      </c>
      <c r="AJ11" s="6">
        <f t="shared" si="19"/>
        <v>12867.584000000001</v>
      </c>
      <c r="AK11" s="6">
        <f t="shared" si="19"/>
        <v>0</v>
      </c>
      <c r="AL11" s="6">
        <f t="shared" si="19"/>
        <v>0</v>
      </c>
      <c r="AM11" s="6">
        <f t="shared" si="19"/>
        <v>0</v>
      </c>
      <c r="AN11" s="6">
        <f t="shared" si="19"/>
        <v>0</v>
      </c>
      <c r="AO11" s="6">
        <f t="shared" si="19"/>
        <v>0</v>
      </c>
      <c r="AP11" s="6">
        <f t="shared" si="19"/>
        <v>12867.584000000001</v>
      </c>
      <c r="AQ11" s="6">
        <f t="shared" si="19"/>
        <v>0</v>
      </c>
      <c r="AR11" s="6">
        <f t="shared" si="19"/>
        <v>0</v>
      </c>
      <c r="AS11" s="6">
        <f t="shared" ref="AS11:BJ11" si="20">IF(INT(AS1/$E14)=AS1/$E14,$L11,0)</f>
        <v>0</v>
      </c>
      <c r="AT11" s="6">
        <f t="shared" si="20"/>
        <v>0</v>
      </c>
      <c r="AU11" s="6">
        <f t="shared" si="20"/>
        <v>0</v>
      </c>
      <c r="AV11" s="6">
        <f t="shared" si="20"/>
        <v>12867.584000000001</v>
      </c>
      <c r="AW11" s="6">
        <f t="shared" si="20"/>
        <v>0</v>
      </c>
      <c r="AX11" s="6">
        <f t="shared" si="20"/>
        <v>0</v>
      </c>
      <c r="AY11" s="6">
        <f t="shared" si="20"/>
        <v>0</v>
      </c>
      <c r="AZ11" s="6">
        <f t="shared" si="20"/>
        <v>0</v>
      </c>
      <c r="BA11" s="6">
        <f t="shared" si="20"/>
        <v>0</v>
      </c>
      <c r="BB11" s="6">
        <f t="shared" si="20"/>
        <v>12867.584000000001</v>
      </c>
      <c r="BC11" s="6">
        <f t="shared" si="20"/>
        <v>0</v>
      </c>
      <c r="BD11" s="6">
        <f t="shared" si="20"/>
        <v>0</v>
      </c>
      <c r="BE11" s="6">
        <f t="shared" si="20"/>
        <v>0</v>
      </c>
      <c r="BF11" s="6">
        <f t="shared" si="20"/>
        <v>0</v>
      </c>
      <c r="BG11" s="6">
        <f t="shared" si="20"/>
        <v>0</v>
      </c>
      <c r="BH11" s="6">
        <f t="shared" si="20"/>
        <v>12867.584000000001</v>
      </c>
      <c r="BI11" s="6">
        <f t="shared" si="20"/>
        <v>0</v>
      </c>
      <c r="BJ11" s="6">
        <f t="shared" si="20"/>
        <v>0</v>
      </c>
      <c r="BK11" s="6">
        <f t="shared" si="4"/>
        <v>115808.25600000001</v>
      </c>
    </row>
    <row r="12" spans="1:63" ht="16.5" thickTop="1" thickBot="1">
      <c r="A12" t="s">
        <v>24</v>
      </c>
      <c r="E12" s="8">
        <v>10</v>
      </c>
      <c r="F12" s="19"/>
      <c r="G12" t="s">
        <v>25</v>
      </c>
      <c r="H12" t="s">
        <v>9</v>
      </c>
      <c r="I12">
        <f>IF($E3+$E4&gt;149,14,10)</f>
        <v>14</v>
      </c>
      <c r="J12">
        <f>IF($E3+$E4&gt;149,9,5)</f>
        <v>9</v>
      </c>
      <c r="K12" s="17">
        <f>$E4/2*$E4/2*3.1415/1000*0.6</f>
        <v>7.7205504000000005</v>
      </c>
      <c r="L12" s="6">
        <f>IF(($E4/2)*($E4/2)*3.1415&gt;30000,(4.5/57*$E15*($E4/2)*($E4/2)*3.1415),(5.5/57*$E15*($E4/2)*($E4/2)*3.1415))</f>
        <v>70771.712</v>
      </c>
      <c r="M12" s="6">
        <f t="shared" ref="M12:AR12" si="21">IF(INT(M1/$E12)=M1/$E12,$L12,0)</f>
        <v>0</v>
      </c>
      <c r="N12" s="6">
        <f t="shared" si="21"/>
        <v>0</v>
      </c>
      <c r="O12" s="6">
        <f t="shared" si="21"/>
        <v>0</v>
      </c>
      <c r="P12" s="6">
        <f t="shared" si="21"/>
        <v>0</v>
      </c>
      <c r="Q12" s="6">
        <f t="shared" si="21"/>
        <v>0</v>
      </c>
      <c r="R12" s="6">
        <f t="shared" si="21"/>
        <v>0</v>
      </c>
      <c r="S12" s="6">
        <f t="shared" si="21"/>
        <v>0</v>
      </c>
      <c r="T12" s="6">
        <f t="shared" si="21"/>
        <v>0</v>
      </c>
      <c r="U12" s="6">
        <f t="shared" si="21"/>
        <v>0</v>
      </c>
      <c r="V12" s="6">
        <f t="shared" si="21"/>
        <v>70771.712</v>
      </c>
      <c r="W12" s="6">
        <f t="shared" si="21"/>
        <v>0</v>
      </c>
      <c r="X12" s="6">
        <f t="shared" si="21"/>
        <v>0</v>
      </c>
      <c r="Y12" s="6">
        <f t="shared" si="21"/>
        <v>0</v>
      </c>
      <c r="Z12" s="6">
        <f t="shared" si="21"/>
        <v>0</v>
      </c>
      <c r="AA12" s="6">
        <f t="shared" si="21"/>
        <v>0</v>
      </c>
      <c r="AB12" s="6">
        <f t="shared" si="21"/>
        <v>0</v>
      </c>
      <c r="AC12" s="6">
        <f t="shared" si="21"/>
        <v>0</v>
      </c>
      <c r="AD12" s="6">
        <f t="shared" si="21"/>
        <v>0</v>
      </c>
      <c r="AE12" s="6">
        <f t="shared" si="21"/>
        <v>0</v>
      </c>
      <c r="AF12" s="6">
        <f t="shared" si="21"/>
        <v>70771.712</v>
      </c>
      <c r="AG12" s="6">
        <f t="shared" si="21"/>
        <v>0</v>
      </c>
      <c r="AH12" s="6">
        <f t="shared" si="21"/>
        <v>0</v>
      </c>
      <c r="AI12" s="6">
        <f t="shared" si="21"/>
        <v>0</v>
      </c>
      <c r="AJ12" s="6">
        <f t="shared" si="21"/>
        <v>0</v>
      </c>
      <c r="AK12" s="6">
        <f t="shared" si="21"/>
        <v>0</v>
      </c>
      <c r="AL12" s="6">
        <f t="shared" si="21"/>
        <v>0</v>
      </c>
      <c r="AM12" s="6">
        <f t="shared" si="21"/>
        <v>0</v>
      </c>
      <c r="AN12" s="6">
        <f t="shared" si="21"/>
        <v>0</v>
      </c>
      <c r="AO12" s="6">
        <f t="shared" si="21"/>
        <v>0</v>
      </c>
      <c r="AP12" s="6">
        <f t="shared" si="21"/>
        <v>70771.712</v>
      </c>
      <c r="AQ12" s="6">
        <f t="shared" si="21"/>
        <v>0</v>
      </c>
      <c r="AR12" s="6">
        <f t="shared" si="21"/>
        <v>0</v>
      </c>
      <c r="AS12" s="6">
        <f t="shared" ref="AS12:BJ12" si="22">IF(INT(AS1/$E12)=AS1/$E12,$L12,0)</f>
        <v>0</v>
      </c>
      <c r="AT12" s="6">
        <f t="shared" si="22"/>
        <v>0</v>
      </c>
      <c r="AU12" s="6">
        <f t="shared" si="22"/>
        <v>0</v>
      </c>
      <c r="AV12" s="6">
        <f t="shared" si="22"/>
        <v>0</v>
      </c>
      <c r="AW12" s="6">
        <f t="shared" si="22"/>
        <v>0</v>
      </c>
      <c r="AX12" s="6">
        <f t="shared" si="22"/>
        <v>0</v>
      </c>
      <c r="AY12" s="6">
        <f t="shared" si="22"/>
        <v>0</v>
      </c>
      <c r="AZ12" s="6">
        <f t="shared" si="22"/>
        <v>70771.712</v>
      </c>
      <c r="BA12" s="6">
        <f t="shared" si="22"/>
        <v>0</v>
      </c>
      <c r="BB12" s="6">
        <f t="shared" si="22"/>
        <v>0</v>
      </c>
      <c r="BC12" s="6">
        <f t="shared" si="22"/>
        <v>0</v>
      </c>
      <c r="BD12" s="6">
        <f t="shared" si="22"/>
        <v>0</v>
      </c>
      <c r="BE12" s="6">
        <f t="shared" si="22"/>
        <v>0</v>
      </c>
      <c r="BF12" s="6">
        <f t="shared" si="22"/>
        <v>0</v>
      </c>
      <c r="BG12" s="6">
        <f t="shared" si="22"/>
        <v>0</v>
      </c>
      <c r="BH12" s="6">
        <f t="shared" si="22"/>
        <v>0</v>
      </c>
      <c r="BI12" s="6">
        <f t="shared" si="22"/>
        <v>0</v>
      </c>
      <c r="BJ12" s="6">
        <f t="shared" si="22"/>
        <v>70771.712</v>
      </c>
      <c r="BK12" s="6">
        <f t="shared" si="4"/>
        <v>424630.272</v>
      </c>
    </row>
    <row r="13" spans="1:63" ht="16.5" thickTop="1" thickBot="1">
      <c r="A13" t="s">
        <v>26</v>
      </c>
      <c r="E13" s="8">
        <v>20</v>
      </c>
      <c r="F13" s="19"/>
      <c r="H13" t="s">
        <v>27</v>
      </c>
      <c r="K13" s="17">
        <f>K12*$E8/30</f>
        <v>2.0588134400000002</v>
      </c>
      <c r="L13" s="6"/>
      <c r="M13" s="6">
        <f t="shared" ref="M13:AR13" si="23">IF(INT(M1/$E12)=M1/$E12,$L13,0)</f>
        <v>0</v>
      </c>
      <c r="N13" s="6">
        <f t="shared" si="23"/>
        <v>0</v>
      </c>
      <c r="O13" s="6">
        <f t="shared" si="23"/>
        <v>0</v>
      </c>
      <c r="P13" s="6">
        <f t="shared" si="23"/>
        <v>0</v>
      </c>
      <c r="Q13" s="6">
        <f t="shared" si="23"/>
        <v>0</v>
      </c>
      <c r="R13" s="6">
        <f t="shared" si="23"/>
        <v>0</v>
      </c>
      <c r="S13" s="6">
        <f t="shared" si="23"/>
        <v>0</v>
      </c>
      <c r="T13" s="6">
        <f t="shared" si="23"/>
        <v>0</v>
      </c>
      <c r="U13" s="6">
        <f t="shared" si="23"/>
        <v>0</v>
      </c>
      <c r="V13" s="6">
        <f t="shared" si="23"/>
        <v>0</v>
      </c>
      <c r="W13" s="6">
        <f t="shared" si="23"/>
        <v>0</v>
      </c>
      <c r="X13" s="6">
        <f t="shared" si="23"/>
        <v>0</v>
      </c>
      <c r="Y13" s="6">
        <f t="shared" si="23"/>
        <v>0</v>
      </c>
      <c r="Z13" s="6">
        <f t="shared" si="23"/>
        <v>0</v>
      </c>
      <c r="AA13" s="6">
        <f t="shared" si="23"/>
        <v>0</v>
      </c>
      <c r="AB13" s="6">
        <f t="shared" si="23"/>
        <v>0</v>
      </c>
      <c r="AC13" s="6">
        <f t="shared" si="23"/>
        <v>0</v>
      </c>
      <c r="AD13" s="6">
        <f t="shared" si="23"/>
        <v>0</v>
      </c>
      <c r="AE13" s="6">
        <f t="shared" si="23"/>
        <v>0</v>
      </c>
      <c r="AF13" s="6">
        <f t="shared" si="23"/>
        <v>0</v>
      </c>
      <c r="AG13" s="6">
        <f t="shared" si="23"/>
        <v>0</v>
      </c>
      <c r="AH13" s="6">
        <f t="shared" si="23"/>
        <v>0</v>
      </c>
      <c r="AI13" s="6">
        <f t="shared" si="23"/>
        <v>0</v>
      </c>
      <c r="AJ13" s="6">
        <f t="shared" si="23"/>
        <v>0</v>
      </c>
      <c r="AK13" s="6">
        <f t="shared" si="23"/>
        <v>0</v>
      </c>
      <c r="AL13" s="6">
        <f t="shared" si="23"/>
        <v>0</v>
      </c>
      <c r="AM13" s="6">
        <f t="shared" si="23"/>
        <v>0</v>
      </c>
      <c r="AN13" s="6">
        <f t="shared" si="23"/>
        <v>0</v>
      </c>
      <c r="AO13" s="6">
        <f t="shared" si="23"/>
        <v>0</v>
      </c>
      <c r="AP13" s="6">
        <f t="shared" si="23"/>
        <v>0</v>
      </c>
      <c r="AQ13" s="6">
        <f t="shared" si="23"/>
        <v>0</v>
      </c>
      <c r="AR13" s="6">
        <f t="shared" si="23"/>
        <v>0</v>
      </c>
      <c r="AS13" s="6">
        <f t="shared" ref="AS13:BJ13" si="24">IF(INT(AS1/$E12)=AS1/$E12,$L13,0)</f>
        <v>0</v>
      </c>
      <c r="AT13" s="6">
        <f t="shared" si="24"/>
        <v>0</v>
      </c>
      <c r="AU13" s="6">
        <f t="shared" si="24"/>
        <v>0</v>
      </c>
      <c r="AV13" s="6">
        <f t="shared" si="24"/>
        <v>0</v>
      </c>
      <c r="AW13" s="6">
        <f t="shared" si="24"/>
        <v>0</v>
      </c>
      <c r="AX13" s="6">
        <f t="shared" si="24"/>
        <v>0</v>
      </c>
      <c r="AY13" s="6">
        <f t="shared" si="24"/>
        <v>0</v>
      </c>
      <c r="AZ13" s="6">
        <f t="shared" si="24"/>
        <v>0</v>
      </c>
      <c r="BA13" s="6">
        <f t="shared" si="24"/>
        <v>0</v>
      </c>
      <c r="BB13" s="6">
        <f t="shared" si="24"/>
        <v>0</v>
      </c>
      <c r="BC13" s="6">
        <f t="shared" si="24"/>
        <v>0</v>
      </c>
      <c r="BD13" s="6">
        <f t="shared" si="24"/>
        <v>0</v>
      </c>
      <c r="BE13" s="6">
        <f t="shared" si="24"/>
        <v>0</v>
      </c>
      <c r="BF13" s="6">
        <f t="shared" si="24"/>
        <v>0</v>
      </c>
      <c r="BG13" s="6">
        <f t="shared" si="24"/>
        <v>0</v>
      </c>
      <c r="BH13" s="6">
        <f t="shared" si="24"/>
        <v>0</v>
      </c>
      <c r="BI13" s="6">
        <f t="shared" si="24"/>
        <v>0</v>
      </c>
      <c r="BJ13" s="6">
        <f t="shared" si="24"/>
        <v>0</v>
      </c>
      <c r="BK13" s="6">
        <f t="shared" si="4"/>
        <v>0</v>
      </c>
    </row>
    <row r="14" spans="1:63" ht="16.5" thickTop="1" thickBot="1">
      <c r="A14" t="s">
        <v>28</v>
      </c>
      <c r="E14" s="8">
        <v>6</v>
      </c>
      <c r="F14" s="19"/>
      <c r="H14" t="s">
        <v>13</v>
      </c>
      <c r="I14">
        <f>IF($E3+$E4&gt;149,14,10)</f>
        <v>14</v>
      </c>
      <c r="J14">
        <f>IF($E3+$E4&gt;149,9,5)</f>
        <v>9</v>
      </c>
      <c r="K14" s="17">
        <f>$E4/2*$E4/2*3.1415/1000*0.2+$E9*2*$E4/2*$E4/2*3.1415/1000*0.1/30</f>
        <v>3.0882201600000001</v>
      </c>
      <c r="L14" s="6">
        <f>IF((E4/2)*(E4/2)*3.1415&gt;30000,(2*(E4/2)*(E4/2)*3.1415),(2*(E4/2)*(E4/2)*3.1415))</f>
        <v>25735.168000000001</v>
      </c>
      <c r="M14" s="6">
        <f t="shared" ref="M14:AR14" si="25">IF(INT(M1/$E12)=M1/$E12,$L14,0)</f>
        <v>0</v>
      </c>
      <c r="N14" s="6">
        <f t="shared" si="25"/>
        <v>0</v>
      </c>
      <c r="O14" s="6">
        <f t="shared" si="25"/>
        <v>0</v>
      </c>
      <c r="P14" s="6">
        <f t="shared" si="25"/>
        <v>0</v>
      </c>
      <c r="Q14" s="6">
        <f t="shared" si="25"/>
        <v>0</v>
      </c>
      <c r="R14" s="6">
        <f t="shared" si="25"/>
        <v>0</v>
      </c>
      <c r="S14" s="6">
        <f t="shared" si="25"/>
        <v>0</v>
      </c>
      <c r="T14" s="6">
        <f t="shared" si="25"/>
        <v>0</v>
      </c>
      <c r="U14" s="6">
        <f t="shared" si="25"/>
        <v>0</v>
      </c>
      <c r="V14" s="6">
        <f t="shared" si="25"/>
        <v>25735.168000000001</v>
      </c>
      <c r="W14" s="6">
        <f t="shared" si="25"/>
        <v>0</v>
      </c>
      <c r="X14" s="6">
        <f t="shared" si="25"/>
        <v>0</v>
      </c>
      <c r="Y14" s="6">
        <f t="shared" si="25"/>
        <v>0</v>
      </c>
      <c r="Z14" s="6">
        <f t="shared" si="25"/>
        <v>0</v>
      </c>
      <c r="AA14" s="6">
        <f t="shared" si="25"/>
        <v>0</v>
      </c>
      <c r="AB14" s="6">
        <f t="shared" si="25"/>
        <v>0</v>
      </c>
      <c r="AC14" s="6">
        <f t="shared" si="25"/>
        <v>0</v>
      </c>
      <c r="AD14" s="6">
        <f t="shared" si="25"/>
        <v>0</v>
      </c>
      <c r="AE14" s="6">
        <f t="shared" si="25"/>
        <v>0</v>
      </c>
      <c r="AF14" s="6">
        <f t="shared" si="25"/>
        <v>25735.168000000001</v>
      </c>
      <c r="AG14" s="6">
        <f t="shared" si="25"/>
        <v>0</v>
      </c>
      <c r="AH14" s="6">
        <f t="shared" si="25"/>
        <v>0</v>
      </c>
      <c r="AI14" s="6">
        <f t="shared" si="25"/>
        <v>0</v>
      </c>
      <c r="AJ14" s="6">
        <f t="shared" si="25"/>
        <v>0</v>
      </c>
      <c r="AK14" s="6">
        <f t="shared" si="25"/>
        <v>0</v>
      </c>
      <c r="AL14" s="6">
        <f t="shared" si="25"/>
        <v>0</v>
      </c>
      <c r="AM14" s="6">
        <f t="shared" si="25"/>
        <v>0</v>
      </c>
      <c r="AN14" s="6">
        <f t="shared" si="25"/>
        <v>0</v>
      </c>
      <c r="AO14" s="6">
        <f t="shared" si="25"/>
        <v>0</v>
      </c>
      <c r="AP14" s="6">
        <f t="shared" si="25"/>
        <v>25735.168000000001</v>
      </c>
      <c r="AQ14" s="6">
        <f t="shared" si="25"/>
        <v>0</v>
      </c>
      <c r="AR14" s="6">
        <f t="shared" si="25"/>
        <v>0</v>
      </c>
      <c r="AS14" s="6">
        <f t="shared" ref="AS14:BJ14" si="26">IF(INT(AS1/$E12)=AS1/$E12,$L14,0)</f>
        <v>0</v>
      </c>
      <c r="AT14" s="6">
        <f t="shared" si="26"/>
        <v>0</v>
      </c>
      <c r="AU14" s="6">
        <f t="shared" si="26"/>
        <v>0</v>
      </c>
      <c r="AV14" s="6">
        <f t="shared" si="26"/>
        <v>0</v>
      </c>
      <c r="AW14" s="6">
        <f t="shared" si="26"/>
        <v>0</v>
      </c>
      <c r="AX14" s="6">
        <f t="shared" si="26"/>
        <v>0</v>
      </c>
      <c r="AY14" s="6">
        <f t="shared" si="26"/>
        <v>0</v>
      </c>
      <c r="AZ14" s="6">
        <f t="shared" si="26"/>
        <v>25735.168000000001</v>
      </c>
      <c r="BA14" s="6">
        <f t="shared" si="26"/>
        <v>0</v>
      </c>
      <c r="BB14" s="6">
        <f t="shared" si="26"/>
        <v>0</v>
      </c>
      <c r="BC14" s="6">
        <f t="shared" si="26"/>
        <v>0</v>
      </c>
      <c r="BD14" s="6">
        <f t="shared" si="26"/>
        <v>0</v>
      </c>
      <c r="BE14" s="6">
        <f t="shared" si="26"/>
        <v>0</v>
      </c>
      <c r="BF14" s="6">
        <f t="shared" si="26"/>
        <v>0</v>
      </c>
      <c r="BG14" s="6">
        <f t="shared" si="26"/>
        <v>0</v>
      </c>
      <c r="BH14" s="6">
        <f t="shared" si="26"/>
        <v>0</v>
      </c>
      <c r="BI14" s="6">
        <f t="shared" si="26"/>
        <v>0</v>
      </c>
      <c r="BJ14" s="6">
        <f t="shared" si="26"/>
        <v>25735.168000000001</v>
      </c>
      <c r="BK14" s="6">
        <f t="shared" si="4"/>
        <v>154411.008</v>
      </c>
    </row>
    <row r="15" spans="1:63" ht="15.75" thickTop="1">
      <c r="A15" t="s">
        <v>29</v>
      </c>
      <c r="E15" s="2">
        <v>57</v>
      </c>
      <c r="F15" s="19"/>
      <c r="H15" t="s">
        <v>15</v>
      </c>
      <c r="I15">
        <f>IF($E3+$E4&gt;149,14,10)</f>
        <v>14</v>
      </c>
      <c r="J15">
        <f>IF($E3+$E4&gt;149,9,5)</f>
        <v>9</v>
      </c>
      <c r="K15" s="17">
        <f>$E4/2*$E4/2*3.1415/1000*0.1+$E9*2*$E4/2*$E4/2*3.1415/1000*0.1/30</f>
        <v>1.80146176</v>
      </c>
      <c r="L15" s="6">
        <f>IF((E4/2)*(E4/2)*3.1415&gt;30000,(1*(E4/2)*(E4/2)*3.1415),(1*(E4/2)*(E4/2)*3.1415))</f>
        <v>12867.584000000001</v>
      </c>
      <c r="M15" s="6">
        <f t="shared" ref="M15:AR15" si="27">IF(INT(M1/$E12)=M1/$E12,$L15,0)</f>
        <v>0</v>
      </c>
      <c r="N15" s="6">
        <f t="shared" si="27"/>
        <v>0</v>
      </c>
      <c r="O15" s="6">
        <f t="shared" si="27"/>
        <v>0</v>
      </c>
      <c r="P15" s="6">
        <f t="shared" si="27"/>
        <v>0</v>
      </c>
      <c r="Q15" s="6">
        <f t="shared" si="27"/>
        <v>0</v>
      </c>
      <c r="R15" s="6">
        <f t="shared" si="27"/>
        <v>0</v>
      </c>
      <c r="S15" s="6">
        <f t="shared" si="27"/>
        <v>0</v>
      </c>
      <c r="T15" s="6">
        <f t="shared" si="27"/>
        <v>0</v>
      </c>
      <c r="U15" s="6">
        <f t="shared" si="27"/>
        <v>0</v>
      </c>
      <c r="V15" s="6">
        <f t="shared" si="27"/>
        <v>12867.584000000001</v>
      </c>
      <c r="W15" s="6">
        <f t="shared" si="27"/>
        <v>0</v>
      </c>
      <c r="X15" s="6">
        <f t="shared" si="27"/>
        <v>0</v>
      </c>
      <c r="Y15" s="6">
        <f t="shared" si="27"/>
        <v>0</v>
      </c>
      <c r="Z15" s="6">
        <f t="shared" si="27"/>
        <v>0</v>
      </c>
      <c r="AA15" s="6">
        <f t="shared" si="27"/>
        <v>0</v>
      </c>
      <c r="AB15" s="6">
        <f t="shared" si="27"/>
        <v>0</v>
      </c>
      <c r="AC15" s="6">
        <f t="shared" si="27"/>
        <v>0</v>
      </c>
      <c r="AD15" s="6">
        <f t="shared" si="27"/>
        <v>0</v>
      </c>
      <c r="AE15" s="6">
        <f t="shared" si="27"/>
        <v>0</v>
      </c>
      <c r="AF15" s="6">
        <f t="shared" si="27"/>
        <v>12867.584000000001</v>
      </c>
      <c r="AG15" s="6">
        <f t="shared" si="27"/>
        <v>0</v>
      </c>
      <c r="AH15" s="6">
        <f t="shared" si="27"/>
        <v>0</v>
      </c>
      <c r="AI15" s="6">
        <f t="shared" si="27"/>
        <v>0</v>
      </c>
      <c r="AJ15" s="6">
        <f t="shared" si="27"/>
        <v>0</v>
      </c>
      <c r="AK15" s="6">
        <f t="shared" si="27"/>
        <v>0</v>
      </c>
      <c r="AL15" s="6">
        <f t="shared" si="27"/>
        <v>0</v>
      </c>
      <c r="AM15" s="6">
        <f t="shared" si="27"/>
        <v>0</v>
      </c>
      <c r="AN15" s="6">
        <f t="shared" si="27"/>
        <v>0</v>
      </c>
      <c r="AO15" s="6">
        <f t="shared" si="27"/>
        <v>0</v>
      </c>
      <c r="AP15" s="6">
        <f t="shared" si="27"/>
        <v>12867.584000000001</v>
      </c>
      <c r="AQ15" s="6">
        <f t="shared" si="27"/>
        <v>0</v>
      </c>
      <c r="AR15" s="6">
        <f t="shared" si="27"/>
        <v>0</v>
      </c>
      <c r="AS15" s="6">
        <f t="shared" ref="AS15:BJ15" si="28">IF(INT(AS1/$E12)=AS1/$E12,$L15,0)</f>
        <v>0</v>
      </c>
      <c r="AT15" s="6">
        <f t="shared" si="28"/>
        <v>0</v>
      </c>
      <c r="AU15" s="6">
        <f t="shared" si="28"/>
        <v>0</v>
      </c>
      <c r="AV15" s="6">
        <f t="shared" si="28"/>
        <v>0</v>
      </c>
      <c r="AW15" s="6">
        <f t="shared" si="28"/>
        <v>0</v>
      </c>
      <c r="AX15" s="6">
        <f t="shared" si="28"/>
        <v>0</v>
      </c>
      <c r="AY15" s="6">
        <f t="shared" si="28"/>
        <v>0</v>
      </c>
      <c r="AZ15" s="6">
        <f t="shared" si="28"/>
        <v>12867.584000000001</v>
      </c>
      <c r="BA15" s="6">
        <f t="shared" si="28"/>
        <v>0</v>
      </c>
      <c r="BB15" s="6">
        <f t="shared" si="28"/>
        <v>0</v>
      </c>
      <c r="BC15" s="6">
        <f t="shared" si="28"/>
        <v>0</v>
      </c>
      <c r="BD15" s="6">
        <f t="shared" si="28"/>
        <v>0</v>
      </c>
      <c r="BE15" s="6">
        <f t="shared" si="28"/>
        <v>0</v>
      </c>
      <c r="BF15" s="6">
        <f t="shared" si="28"/>
        <v>0</v>
      </c>
      <c r="BG15" s="6">
        <f t="shared" si="28"/>
        <v>0</v>
      </c>
      <c r="BH15" s="6">
        <f t="shared" si="28"/>
        <v>0</v>
      </c>
      <c r="BI15" s="6">
        <f t="shared" si="28"/>
        <v>0</v>
      </c>
      <c r="BJ15" s="6">
        <f t="shared" si="28"/>
        <v>12867.584000000001</v>
      </c>
      <c r="BK15" s="6">
        <f t="shared" si="4"/>
        <v>77205.504000000001</v>
      </c>
    </row>
    <row r="16" spans="1:63">
      <c r="F16" s="19"/>
      <c r="H16" t="s">
        <v>17</v>
      </c>
      <c r="I16">
        <f>IF($E3+$E4&gt;149,14,10)</f>
        <v>14</v>
      </c>
      <c r="J16">
        <f>IF($E3+$E4&gt;149,9,5)</f>
        <v>9</v>
      </c>
      <c r="K16" s="17">
        <f>$E4/2*$E4/2*3.1415/1000*0.1+$E9*2*$E4/2*$E4/2*3.1415/1000*0.1/30</f>
        <v>1.80146176</v>
      </c>
      <c r="L16" s="6">
        <f>IF((E4/2)*(E4/2)*3.1415&gt;30000,(1*(E4/2)*(E4/2)*3.1415),(1*(E4/2)*(E4/2)*3.1415))</f>
        <v>12867.584000000001</v>
      </c>
      <c r="M16" s="6">
        <f t="shared" ref="M16:AR16" si="29">IF(INT(M1/$E12)=M1/$E12,$L16,0)</f>
        <v>0</v>
      </c>
      <c r="N16" s="6">
        <f t="shared" si="29"/>
        <v>0</v>
      </c>
      <c r="O16" s="6">
        <f t="shared" si="29"/>
        <v>0</v>
      </c>
      <c r="P16" s="6">
        <f t="shared" si="29"/>
        <v>0</v>
      </c>
      <c r="Q16" s="6">
        <f t="shared" si="29"/>
        <v>0</v>
      </c>
      <c r="R16" s="6">
        <f t="shared" si="29"/>
        <v>0</v>
      </c>
      <c r="S16" s="6">
        <f t="shared" si="29"/>
        <v>0</v>
      </c>
      <c r="T16" s="6">
        <f t="shared" si="29"/>
        <v>0</v>
      </c>
      <c r="U16" s="6">
        <f t="shared" si="29"/>
        <v>0</v>
      </c>
      <c r="V16" s="6">
        <f t="shared" si="29"/>
        <v>12867.584000000001</v>
      </c>
      <c r="W16" s="6">
        <f t="shared" si="29"/>
        <v>0</v>
      </c>
      <c r="X16" s="6">
        <f t="shared" si="29"/>
        <v>0</v>
      </c>
      <c r="Y16" s="6">
        <f t="shared" si="29"/>
        <v>0</v>
      </c>
      <c r="Z16" s="6">
        <f t="shared" si="29"/>
        <v>0</v>
      </c>
      <c r="AA16" s="6">
        <f t="shared" si="29"/>
        <v>0</v>
      </c>
      <c r="AB16" s="6">
        <f t="shared" si="29"/>
        <v>0</v>
      </c>
      <c r="AC16" s="6">
        <f t="shared" si="29"/>
        <v>0</v>
      </c>
      <c r="AD16" s="6">
        <f t="shared" si="29"/>
        <v>0</v>
      </c>
      <c r="AE16" s="6">
        <f t="shared" si="29"/>
        <v>0</v>
      </c>
      <c r="AF16" s="6">
        <f t="shared" si="29"/>
        <v>12867.584000000001</v>
      </c>
      <c r="AG16" s="6">
        <f t="shared" si="29"/>
        <v>0</v>
      </c>
      <c r="AH16" s="6">
        <f t="shared" si="29"/>
        <v>0</v>
      </c>
      <c r="AI16" s="6">
        <f t="shared" si="29"/>
        <v>0</v>
      </c>
      <c r="AJ16" s="6">
        <f t="shared" si="29"/>
        <v>0</v>
      </c>
      <c r="AK16" s="6">
        <f t="shared" si="29"/>
        <v>0</v>
      </c>
      <c r="AL16" s="6">
        <f t="shared" si="29"/>
        <v>0</v>
      </c>
      <c r="AM16" s="6">
        <f t="shared" si="29"/>
        <v>0</v>
      </c>
      <c r="AN16" s="6">
        <f t="shared" si="29"/>
        <v>0</v>
      </c>
      <c r="AO16" s="6">
        <f t="shared" si="29"/>
        <v>0</v>
      </c>
      <c r="AP16" s="6">
        <f t="shared" si="29"/>
        <v>12867.584000000001</v>
      </c>
      <c r="AQ16" s="6">
        <f t="shared" si="29"/>
        <v>0</v>
      </c>
      <c r="AR16" s="6">
        <f t="shared" si="29"/>
        <v>0</v>
      </c>
      <c r="AS16" s="6">
        <f t="shared" ref="AS16:BJ16" si="30">IF(INT(AS1/$E12)=AS1/$E12,$L16,0)</f>
        <v>0</v>
      </c>
      <c r="AT16" s="6">
        <f t="shared" si="30"/>
        <v>0</v>
      </c>
      <c r="AU16" s="6">
        <f t="shared" si="30"/>
        <v>0</v>
      </c>
      <c r="AV16" s="6">
        <f t="shared" si="30"/>
        <v>0</v>
      </c>
      <c r="AW16" s="6">
        <f t="shared" si="30"/>
        <v>0</v>
      </c>
      <c r="AX16" s="6">
        <f t="shared" si="30"/>
        <v>0</v>
      </c>
      <c r="AY16" s="6">
        <f t="shared" si="30"/>
        <v>0</v>
      </c>
      <c r="AZ16" s="6">
        <f t="shared" si="30"/>
        <v>12867.584000000001</v>
      </c>
      <c r="BA16" s="6">
        <f t="shared" si="30"/>
        <v>0</v>
      </c>
      <c r="BB16" s="6">
        <f t="shared" si="30"/>
        <v>0</v>
      </c>
      <c r="BC16" s="6">
        <f t="shared" si="30"/>
        <v>0</v>
      </c>
      <c r="BD16" s="6">
        <f t="shared" si="30"/>
        <v>0</v>
      </c>
      <c r="BE16" s="6">
        <f t="shared" si="30"/>
        <v>0</v>
      </c>
      <c r="BF16" s="6">
        <f t="shared" si="30"/>
        <v>0</v>
      </c>
      <c r="BG16" s="6">
        <f t="shared" si="30"/>
        <v>0</v>
      </c>
      <c r="BH16" s="6">
        <f t="shared" si="30"/>
        <v>0</v>
      </c>
      <c r="BI16" s="6">
        <f t="shared" si="30"/>
        <v>0</v>
      </c>
      <c r="BJ16" s="6">
        <f t="shared" si="30"/>
        <v>12867.584000000001</v>
      </c>
      <c r="BK16" s="6">
        <f t="shared" si="4"/>
        <v>77205.504000000001</v>
      </c>
    </row>
    <row r="17" spans="1:63">
      <c r="A17" t="s">
        <v>30</v>
      </c>
      <c r="F17" s="19"/>
      <c r="G17" t="s">
        <v>31</v>
      </c>
      <c r="I17" s="7">
        <f>E4/20</f>
        <v>6.4</v>
      </c>
      <c r="J17" s="7">
        <f>E4/20</f>
        <v>6.4</v>
      </c>
      <c r="K17" s="17">
        <f>IF($E4&lt;130,$E4/1.8,60+($E4-130)/4)</f>
        <v>71.111111111111114</v>
      </c>
      <c r="L17" s="6">
        <f>3.1415*E4/2*E4/2/3.1*E15+3.1415*E4/2*E4/2*5</f>
        <v>300935.43225806451</v>
      </c>
      <c r="M17" s="6">
        <f t="shared" ref="M17:AR17" si="31">IF(INT(M1/$E13)=M1/$E13,$L17,0)</f>
        <v>0</v>
      </c>
      <c r="N17" s="6">
        <f t="shared" si="31"/>
        <v>0</v>
      </c>
      <c r="O17" s="6">
        <f t="shared" si="31"/>
        <v>0</v>
      </c>
      <c r="P17" s="6">
        <f t="shared" si="31"/>
        <v>0</v>
      </c>
      <c r="Q17" s="6">
        <f t="shared" si="31"/>
        <v>0</v>
      </c>
      <c r="R17" s="6">
        <f t="shared" si="31"/>
        <v>0</v>
      </c>
      <c r="S17" s="6">
        <f t="shared" si="31"/>
        <v>0</v>
      </c>
      <c r="T17" s="6">
        <f t="shared" si="31"/>
        <v>0</v>
      </c>
      <c r="U17" s="6">
        <f t="shared" si="31"/>
        <v>0</v>
      </c>
      <c r="V17" s="6">
        <f t="shared" si="31"/>
        <v>0</v>
      </c>
      <c r="W17" s="6">
        <f t="shared" si="31"/>
        <v>0</v>
      </c>
      <c r="X17" s="6">
        <f t="shared" si="31"/>
        <v>0</v>
      </c>
      <c r="Y17" s="6">
        <f t="shared" si="31"/>
        <v>0</v>
      </c>
      <c r="Z17" s="6">
        <f t="shared" si="31"/>
        <v>0</v>
      </c>
      <c r="AA17" s="6">
        <f t="shared" si="31"/>
        <v>0</v>
      </c>
      <c r="AB17" s="6">
        <f t="shared" si="31"/>
        <v>0</v>
      </c>
      <c r="AC17" s="6">
        <f t="shared" si="31"/>
        <v>0</v>
      </c>
      <c r="AD17" s="6">
        <f t="shared" si="31"/>
        <v>0</v>
      </c>
      <c r="AE17" s="6">
        <f t="shared" si="31"/>
        <v>0</v>
      </c>
      <c r="AF17" s="6">
        <f t="shared" si="31"/>
        <v>300935.43225806451</v>
      </c>
      <c r="AG17" s="6">
        <f t="shared" si="31"/>
        <v>0</v>
      </c>
      <c r="AH17" s="6">
        <f t="shared" si="31"/>
        <v>0</v>
      </c>
      <c r="AI17" s="6">
        <f t="shared" si="31"/>
        <v>0</v>
      </c>
      <c r="AJ17" s="6">
        <f t="shared" si="31"/>
        <v>0</v>
      </c>
      <c r="AK17" s="6">
        <f t="shared" si="31"/>
        <v>0</v>
      </c>
      <c r="AL17" s="6">
        <f t="shared" si="31"/>
        <v>0</v>
      </c>
      <c r="AM17" s="6">
        <f t="shared" si="31"/>
        <v>0</v>
      </c>
      <c r="AN17" s="6">
        <f t="shared" si="31"/>
        <v>0</v>
      </c>
      <c r="AO17" s="6">
        <f t="shared" si="31"/>
        <v>0</v>
      </c>
      <c r="AP17" s="6">
        <f t="shared" si="31"/>
        <v>0</v>
      </c>
      <c r="AQ17" s="6">
        <f t="shared" si="31"/>
        <v>0</v>
      </c>
      <c r="AR17" s="6">
        <f t="shared" si="31"/>
        <v>0</v>
      </c>
      <c r="AS17" s="6">
        <f t="shared" ref="AS17:BJ17" si="32">IF(INT(AS1/$E13)=AS1/$E13,$L17,0)</f>
        <v>0</v>
      </c>
      <c r="AT17" s="6">
        <f t="shared" si="32"/>
        <v>0</v>
      </c>
      <c r="AU17" s="6">
        <f t="shared" si="32"/>
        <v>0</v>
      </c>
      <c r="AV17" s="6">
        <f t="shared" si="32"/>
        <v>0</v>
      </c>
      <c r="AW17" s="6">
        <f t="shared" si="32"/>
        <v>0</v>
      </c>
      <c r="AX17" s="6">
        <f t="shared" si="32"/>
        <v>0</v>
      </c>
      <c r="AY17" s="6">
        <f t="shared" si="32"/>
        <v>0</v>
      </c>
      <c r="AZ17" s="6">
        <f t="shared" si="32"/>
        <v>300935.43225806451</v>
      </c>
      <c r="BA17" s="6">
        <f t="shared" si="32"/>
        <v>0</v>
      </c>
      <c r="BB17" s="6">
        <f t="shared" si="32"/>
        <v>0</v>
      </c>
      <c r="BC17" s="6">
        <f t="shared" si="32"/>
        <v>0</v>
      </c>
      <c r="BD17" s="6">
        <f t="shared" si="32"/>
        <v>0</v>
      </c>
      <c r="BE17" s="6">
        <f t="shared" si="32"/>
        <v>0</v>
      </c>
      <c r="BF17" s="6">
        <f t="shared" si="32"/>
        <v>0</v>
      </c>
      <c r="BG17" s="6">
        <f t="shared" si="32"/>
        <v>0</v>
      </c>
      <c r="BH17" s="6">
        <f t="shared" si="32"/>
        <v>0</v>
      </c>
      <c r="BI17" s="6">
        <f t="shared" si="32"/>
        <v>0</v>
      </c>
      <c r="BJ17" s="6">
        <f t="shared" si="32"/>
        <v>0</v>
      </c>
      <c r="BK17" s="6">
        <f t="shared" si="4"/>
        <v>902806.29677419353</v>
      </c>
    </row>
    <row r="18" spans="1:63">
      <c r="A18" t="s">
        <v>32</v>
      </c>
      <c r="F18" s="19"/>
      <c r="G18" t="s">
        <v>33</v>
      </c>
      <c r="I18" s="7">
        <f>E4/20</f>
        <v>6.4</v>
      </c>
      <c r="J18" s="7">
        <f>E4/20</f>
        <v>6.4</v>
      </c>
      <c r="K18" s="17">
        <f>E4/10</f>
        <v>12.8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f>IF(INT(V1/$E12)=(V1/$E12)*AND(V17=0),$L17/4,0)</f>
        <v>75233.858064516127</v>
      </c>
      <c r="W18" s="15">
        <f t="shared" ref="W18:AG18" si="33">IF(INT(W1/$E12)=(W1/$E12)*AND(W17=0),$L17/4,0)</f>
        <v>0</v>
      </c>
      <c r="X18" s="15">
        <f t="shared" si="33"/>
        <v>0</v>
      </c>
      <c r="Y18" s="15">
        <f t="shared" si="33"/>
        <v>0</v>
      </c>
      <c r="Z18" s="15">
        <f t="shared" si="33"/>
        <v>0</v>
      </c>
      <c r="AA18" s="15">
        <f t="shared" si="33"/>
        <v>0</v>
      </c>
      <c r="AB18" s="15">
        <f t="shared" si="33"/>
        <v>0</v>
      </c>
      <c r="AC18" s="15">
        <f t="shared" si="33"/>
        <v>0</v>
      </c>
      <c r="AD18" s="15">
        <f t="shared" si="33"/>
        <v>0</v>
      </c>
      <c r="AE18" s="15">
        <f t="shared" si="33"/>
        <v>0</v>
      </c>
      <c r="AF18" s="15">
        <f t="shared" si="33"/>
        <v>0</v>
      </c>
      <c r="AG18" s="15">
        <f t="shared" si="33"/>
        <v>0</v>
      </c>
      <c r="AH18" s="15">
        <f t="shared" ref="AH18" si="34">IF(INT(AH1/$E12)=(AH1/$E12)*AND(AH17=0),$L17/4,0)</f>
        <v>0</v>
      </c>
      <c r="AI18" s="15">
        <f t="shared" ref="AI18" si="35">IF(INT(AI1/$E12)=(AI1/$E12)*AND(AI17=0),$L17/4,0)</f>
        <v>0</v>
      </c>
      <c r="AJ18" s="15">
        <f t="shared" ref="AJ18" si="36">IF(INT(AJ1/$E12)=(AJ1/$E12)*AND(AJ17=0),$L17/4,0)</f>
        <v>0</v>
      </c>
      <c r="AK18" s="15">
        <f t="shared" ref="AK18" si="37">IF(INT(AK1/$E12)=(AK1/$E12)*AND(AK17=0),$L17/4,0)</f>
        <v>0</v>
      </c>
      <c r="AL18" s="15">
        <f t="shared" ref="AL18" si="38">IF(INT(AL1/$E12)=(AL1/$E12)*AND(AL17=0),$L17/4,0)</f>
        <v>0</v>
      </c>
      <c r="AM18" s="15">
        <f t="shared" ref="AM18" si="39">IF(INT(AM1/$E12)=(AM1/$E12)*AND(AM17=0),$L17/4,0)</f>
        <v>0</v>
      </c>
      <c r="AN18" s="15">
        <f t="shared" ref="AN18" si="40">IF(INT(AN1/$E12)=(AN1/$E12)*AND(AN17=0),$L17/4,0)</f>
        <v>0</v>
      </c>
      <c r="AO18" s="15">
        <f t="shared" ref="AO18" si="41">IF(INT(AO1/$E12)=(AO1/$E12)*AND(AO17=0),$L17/4,0)</f>
        <v>0</v>
      </c>
      <c r="AP18" s="15">
        <f t="shared" ref="AP18" si="42">IF(INT(AP1/$E12)=(AP1/$E12)*AND(AP17=0),$L17/4,0)</f>
        <v>75233.858064516127</v>
      </c>
      <c r="AQ18" s="15">
        <f t="shared" ref="AQ18:AR18" si="43">IF(INT(AQ1/$E12)=(AQ1/$E12)*AND(AQ17=0),$L17/4,0)</f>
        <v>0</v>
      </c>
      <c r="AR18" s="15">
        <f t="shared" si="43"/>
        <v>0</v>
      </c>
      <c r="AS18" s="15">
        <f t="shared" ref="AS18" si="44">IF(INT(AS1/$E12)=(AS1/$E12)*AND(AS17=0),$L17/4,0)</f>
        <v>0</v>
      </c>
      <c r="AT18" s="15">
        <f>IF(INT(AT1/$E12)=(AT1/$E12)*AND(AT17=0),$L17/4,0)</f>
        <v>0</v>
      </c>
      <c r="AU18" s="15">
        <f t="shared" ref="AU18" si="45">IF(INT(AU1/$E12)=(AU1/$E12)*AND(AU17=0),$L17/4,0)</f>
        <v>0</v>
      </c>
      <c r="AV18" s="15">
        <f t="shared" ref="AV18" si="46">IF(INT(AV1/$E12)=(AV1/$E12)*AND(AV17=0),$L17/4,0)</f>
        <v>0</v>
      </c>
      <c r="AW18" s="15">
        <f t="shared" ref="AW18" si="47">IF(INT(AW1/$E12)=(AW1/$E12)*AND(AW17=0),$L17/4,0)</f>
        <v>0</v>
      </c>
      <c r="AX18" s="15">
        <f t="shared" ref="AX18" si="48">IF(INT(AX1/$E12)=(AX1/$E12)*AND(AX17=0),$L17/4,0)</f>
        <v>0</v>
      </c>
      <c r="AY18" s="15">
        <f t="shared" ref="AY18" si="49">IF(INT(AY1/$E12)=(AY1/$E12)*AND(AY17=0),$L17/4,0)</f>
        <v>0</v>
      </c>
      <c r="AZ18" s="15">
        <f t="shared" ref="AZ18" si="50">IF(INT(AZ1/$E12)=(AZ1/$E12)*AND(AZ17=0),$L17/4,0)</f>
        <v>0</v>
      </c>
      <c r="BA18" s="15">
        <f t="shared" ref="BA18" si="51">IF(INT(BA1/$E12)=(BA1/$E12)*AND(BA17=0),$L17/4,0)</f>
        <v>0</v>
      </c>
      <c r="BB18" s="15">
        <f>IF(INT(BB1/$E12)=(BB1/$E12)*AND(BB17=0),$L17/4,0)</f>
        <v>0</v>
      </c>
      <c r="BC18" s="15">
        <f t="shared" ref="BC18" si="52">IF(INT(BC1/$E12)=(BC1/$E12)*AND(BC17=0),$L17/4,0)</f>
        <v>0</v>
      </c>
      <c r="BD18" s="15">
        <f t="shared" ref="BD18" si="53">IF(INT(BD1/$E12)=(BD1/$E12)*AND(BD17=0),$L17/4,0)</f>
        <v>0</v>
      </c>
      <c r="BE18" s="15">
        <f t="shared" ref="BE18" si="54">IF(INT(BE1/$E12)=(BE1/$E12)*AND(BE17=0),$L17/4,0)</f>
        <v>0</v>
      </c>
      <c r="BF18" s="15">
        <f t="shared" ref="BF18" si="55">IF(INT(BF1/$E12)=(BF1/$E12)*AND(BF17=0),$L17/4,0)</f>
        <v>0</v>
      </c>
      <c r="BG18" s="15">
        <f t="shared" ref="BG18" si="56">IF(INT(BG1/$E12)=(BG1/$E12)*AND(BG17=0),$L17/4,0)</f>
        <v>0</v>
      </c>
      <c r="BH18" s="15">
        <f t="shared" ref="BH18" si="57">IF(INT(BH1/$E12)=(BH1/$E12)*AND(BH17=0),$L17/4,0)</f>
        <v>0</v>
      </c>
      <c r="BI18" s="15">
        <f t="shared" ref="BI18" si="58">IF(INT(BI1/$E12)=(BI1/$E12)*AND(BI17=0),$L17/4,0)</f>
        <v>0</v>
      </c>
      <c r="BJ18" s="15">
        <f t="shared" ref="BJ18" si="59">IF(INT(BJ1/$E12)=(BJ1/$E12)*AND(BJ17=0),$L17/4,0)</f>
        <v>75233.858064516127</v>
      </c>
      <c r="BK18" s="6">
        <f t="shared" si="4"/>
        <v>225701.57419354838</v>
      </c>
    </row>
    <row r="19" spans="1:63">
      <c r="A19" t="s">
        <v>34</v>
      </c>
      <c r="F19" s="19"/>
      <c r="G19" t="s">
        <v>35</v>
      </c>
      <c r="I19" s="7"/>
      <c r="J19" s="7"/>
      <c r="K19" s="18">
        <f>SUM(K2:K17)/2</f>
        <v>63.767733475555559</v>
      </c>
      <c r="L19" s="6">
        <f>K19*E7</f>
        <v>122177.87689279682</v>
      </c>
      <c r="M19" s="6">
        <f>IF(M2=0,0,SUM($K2:$K6)/2*$E7) + IF(M7=0,0,SUM($K7:$K11)/2*$E7)+IF(M12=0,0,SUM($K12:$K16)/2*$E7)+IF(M18=0,0,$K18/2*$E7)</f>
        <v>0</v>
      </c>
      <c r="N19" s="6">
        <f t="shared" ref="N19:W19" si="60">IF(N2=0,0,SUM($K2:$K6)/2*$E7) + IF(N7=0,0,SUM($K7:$K11)/2*$E7)+IF(N12=0,0,SUM($K12:$K16)/2*$E7)+IF(N18=0,0,$K18/2*$E7)</f>
        <v>0</v>
      </c>
      <c r="O19" s="6">
        <f t="shared" si="60"/>
        <v>0</v>
      </c>
      <c r="P19" s="6">
        <f t="shared" si="60"/>
        <v>0</v>
      </c>
      <c r="Q19" s="6">
        <f t="shared" si="60"/>
        <v>0</v>
      </c>
      <c r="R19" s="6">
        <f t="shared" si="60"/>
        <v>38275.441946714956</v>
      </c>
      <c r="S19" s="6">
        <f t="shared" si="60"/>
        <v>0</v>
      </c>
      <c r="T19" s="6">
        <f t="shared" si="60"/>
        <v>0</v>
      </c>
      <c r="U19" s="6">
        <f t="shared" si="60"/>
        <v>0</v>
      </c>
      <c r="V19" s="6">
        <f t="shared" si="60"/>
        <v>28040.893642073162</v>
      </c>
      <c r="W19" s="6">
        <f t="shared" si="60"/>
        <v>0</v>
      </c>
      <c r="X19" s="6">
        <f t="shared" ref="X19" si="61">IF(X2=0,0,SUM($K2:$K6)/2*$E7) + IF(X7=0,0,SUM($K7:$K11)/2*$E7)+IF(X12=0,0,SUM($K12:$K16)/2*$E7)+IF(X18=0,0,$K18/2*$E7)</f>
        <v>38275.441946714956</v>
      </c>
      <c r="Y19" s="6">
        <f t="shared" ref="Y19" si="62">IF(Y2=0,0,SUM($K2:$K6)/2*$E7) + IF(Y7=0,0,SUM($K7:$K11)/2*$E7)+IF(Y12=0,0,SUM($K12:$K16)/2*$E7)+IF(Y18=0,0,$K18/2*$E7)</f>
        <v>0</v>
      </c>
      <c r="Z19" s="6">
        <f t="shared" ref="Z19" si="63">IF(Z2=0,0,SUM($K2:$K6)/2*$E7) + IF(Z7=0,0,SUM($K7:$K11)/2*$E7)+IF(Z12=0,0,SUM($K12:$K16)/2*$E7)+IF(Z18=0,0,$K18/2*$E7)</f>
        <v>0</v>
      </c>
      <c r="AA19" s="6">
        <f t="shared" ref="AA19" si="64">IF(AA2=0,0,SUM($K2:$K6)/2*$E7) + IF(AA7=0,0,SUM($K7:$K11)/2*$E7)+IF(AA12=0,0,SUM($K12:$K16)/2*$E7)+IF(AA18=0,0,$K18/2*$E7)</f>
        <v>0</v>
      </c>
      <c r="AB19" s="6">
        <f t="shared" ref="AB19" si="65">IF(AB2=0,0,SUM($K2:$K6)/2*$E7) + IF(AB7=0,0,SUM($K7:$K11)/2*$E7)+IF(AB12=0,0,SUM($K12:$K16)/2*$E7)+IF(AB18=0,0,$K18/2*$E7)</f>
        <v>0</v>
      </c>
      <c r="AC19" s="6">
        <f t="shared" ref="AC19" si="66">IF(AC2=0,0,SUM($K2:$K6)/2*$E7) + IF(AC7=0,0,SUM($K7:$K11)/2*$E7)+IF(AC12=0,0,SUM($K12:$K16)/2*$E7)+IF(AC18=0,0,$K18/2*$E7)</f>
        <v>0</v>
      </c>
      <c r="AD19" s="6">
        <f t="shared" ref="AD19" si="67">IF(AD2=0,0,SUM($K2:$K6)/2*$E7) + IF(AD7=0,0,SUM($K7:$K11)/2*$E7)+IF(AD12=0,0,SUM($K12:$K16)/2*$E7)+IF(AD18=0,0,$K18/2*$E7)</f>
        <v>38275.441946714956</v>
      </c>
      <c r="AE19" s="6">
        <f t="shared" ref="AE19" si="68">IF(AE2=0,0,SUM($K2:$K6)/2*$E7) + IF(AE7=0,0,SUM($K7:$K11)/2*$E7)+IF(AE12=0,0,SUM($K12:$K16)/2*$E7)+IF(AE18=0,0,$K18/2*$E7)</f>
        <v>0</v>
      </c>
      <c r="AF19" s="6">
        <f t="shared" ref="AF19:AG19" si="69">IF(AF2=0,0,SUM($K2:$K6)/2*$E7) + IF(AF7=0,0,SUM($K7:$K11)/2*$E7)+IF(AF12=0,0,SUM($K12:$K16)/2*$E7)+IF(AF18=0,0,$K18/2*$E7)</f>
        <v>15778.604087534668</v>
      </c>
      <c r="AG19" s="6">
        <f t="shared" si="69"/>
        <v>0</v>
      </c>
      <c r="AH19" s="6">
        <f t="shared" ref="AH19" si="70">IF(AH2=0,0,SUM($K2:$K6)/2*$E7) + IF(AH7=0,0,SUM($K7:$K11)/2*$E7)+IF(AH12=0,0,SUM($K12:$K16)/2*$E7)+IF(AH18=0,0,$K18/2*$E7)</f>
        <v>0</v>
      </c>
      <c r="AI19" s="6">
        <f t="shared" ref="AI19" si="71">IF(AI2=0,0,SUM($K2:$K6)/2*$E7) + IF(AI7=0,0,SUM($K7:$K11)/2*$E7)+IF(AI12=0,0,SUM($K12:$K16)/2*$E7)+IF(AI18=0,0,$K18/2*$E7)</f>
        <v>0</v>
      </c>
      <c r="AJ19" s="6">
        <f t="shared" ref="AJ19" si="72">IF(AJ2=0,0,SUM($K2:$K6)/2*$E7) + IF(AJ7=0,0,SUM($K7:$K11)/2*$E7)+IF(AJ12=0,0,SUM($K12:$K16)/2*$E7)+IF(AJ18=0,0,$K18/2*$E7)</f>
        <v>38275.441946714956</v>
      </c>
      <c r="AK19" s="6">
        <f t="shared" ref="AK19" si="73">IF(AK2=0,0,SUM($K2:$K6)/2*$E7) + IF(AK7=0,0,SUM($K7:$K11)/2*$E7)+IF(AK12=0,0,SUM($K12:$K16)/2*$E7)+IF(AK18=0,0,$K18/2*$E7)</f>
        <v>0</v>
      </c>
      <c r="AL19" s="6">
        <f t="shared" ref="AL19" si="74">IF(AL2=0,0,SUM($K2:$K6)/2*$E7) + IF(AL7=0,0,SUM($K7:$K11)/2*$E7)+IF(AL12=0,0,SUM($K12:$K16)/2*$E7)+IF(AL18=0,0,$K18/2*$E7)</f>
        <v>0</v>
      </c>
      <c r="AM19" s="6">
        <f t="shared" ref="AM19" si="75">IF(AM2=0,0,SUM($K2:$K6)/2*$E7) + IF(AM7=0,0,SUM($K7:$K11)/2*$E7)+IF(AM12=0,0,SUM($K12:$K16)/2*$E7)+IF(AM18=0,0,$K18/2*$E7)</f>
        <v>0</v>
      </c>
      <c r="AN19" s="6">
        <f t="shared" ref="AN19" si="76">IF(AN2=0,0,SUM($K2:$K6)/2*$E7) + IF(AN7=0,0,SUM($K7:$K11)/2*$E7)+IF(AN12=0,0,SUM($K12:$K16)/2*$E7)+IF(AN18=0,0,$K18/2*$E7)</f>
        <v>0</v>
      </c>
      <c r="AO19" s="6">
        <f t="shared" ref="AO19" si="77">IF(AO2=0,0,SUM($K2:$K6)/2*$E7) + IF(AO7=0,0,SUM($K7:$K11)/2*$E7)+IF(AO12=0,0,SUM($K12:$K16)/2*$E7)+IF(AO18=0,0,$K18/2*$E7)</f>
        <v>0</v>
      </c>
      <c r="AP19" s="6">
        <f t="shared" ref="AP19:AQ19" si="78">IF(AP2=0,0,SUM($K2:$K6)/2*$E7) + IF(AP7=0,0,SUM($K7:$K11)/2*$E7)+IF(AP12=0,0,SUM($K12:$K16)/2*$E7)+IF(AP18=0,0,$K18/2*$E7)</f>
        <v>66316.335588788119</v>
      </c>
      <c r="AQ19" s="6">
        <f t="shared" si="78"/>
        <v>0</v>
      </c>
      <c r="AR19" s="6">
        <f t="shared" ref="AR19" si="79">IF(AR2=0,0,SUM($K2:$K6)/2*$E7) + IF(AR7=0,0,SUM($K7:$K11)/2*$E7)+IF(AR12=0,0,SUM($K12:$K16)/2*$E7)+IF(AR18=0,0,$K18/2*$E7)</f>
        <v>0</v>
      </c>
      <c r="AS19" s="6">
        <f t="shared" ref="AS19" si="80">IF(AS2=0,0,SUM($K2:$K6)/2*$E7) + IF(AS7=0,0,SUM($K7:$K11)/2*$E7)+IF(AS12=0,0,SUM($K12:$K16)/2*$E7)+IF(AS18=0,0,$K18/2*$E7)</f>
        <v>0</v>
      </c>
      <c r="AT19" s="6">
        <f t="shared" ref="AT19" si="81">IF(AT2=0,0,SUM($K2:$K6)/2*$E7) + IF(AT7=0,0,SUM($K7:$K11)/2*$E7)+IF(AT12=0,0,SUM($K12:$K16)/2*$E7)+IF(AT18=0,0,$K18/2*$E7)</f>
        <v>0</v>
      </c>
      <c r="AU19" s="6">
        <f t="shared" ref="AU19" si="82">IF(AU2=0,0,SUM($K2:$K6)/2*$E7) + IF(AU7=0,0,SUM($K7:$K11)/2*$E7)+IF(AU12=0,0,SUM($K12:$K16)/2*$E7)+IF(AU18=0,0,$K18/2*$E7)</f>
        <v>0</v>
      </c>
      <c r="AV19" s="6">
        <f t="shared" ref="AV19" si="83">IF(AV2=0,0,SUM($K2:$K6)/2*$E7) + IF(AV7=0,0,SUM($K7:$K11)/2*$E7)+IF(AV12=0,0,SUM($K12:$K16)/2*$E7)+IF(AV18=0,0,$K18/2*$E7)</f>
        <v>38275.441946714956</v>
      </c>
      <c r="AW19" s="6">
        <f t="shared" ref="AW19" si="84">IF(AW2=0,0,SUM($K2:$K6)/2*$E7) + IF(AW7=0,0,SUM($K7:$K11)/2*$E7)+IF(AW12=0,0,SUM($K12:$K16)/2*$E7)+IF(AW18=0,0,$K18/2*$E7)</f>
        <v>0</v>
      </c>
      <c r="AX19" s="6">
        <f t="shared" ref="AX19" si="85">IF(AX2=0,0,SUM($K2:$K6)/2*$E7) + IF(AX7=0,0,SUM($K7:$K11)/2*$E7)+IF(AX12=0,0,SUM($K12:$K16)/2*$E7)+IF(AX18=0,0,$K18/2*$E7)</f>
        <v>0</v>
      </c>
      <c r="AY19" s="6">
        <f t="shared" ref="AY19" si="86">IF(AY2=0,0,SUM($K2:$K6)/2*$E7) + IF(AY7=0,0,SUM($K7:$K11)/2*$E7)+IF(AY12=0,0,SUM($K12:$K16)/2*$E7)+IF(AY18=0,0,$K18/2*$E7)</f>
        <v>0</v>
      </c>
      <c r="AZ19" s="6">
        <f t="shared" ref="AZ19:BA19" si="87">IF(AZ2=0,0,SUM($K2:$K6)/2*$E7) + IF(AZ7=0,0,SUM($K7:$K11)/2*$E7)+IF(AZ12=0,0,SUM($K12:$K16)/2*$E7)+IF(AZ18=0,0,$K18/2*$E7)</f>
        <v>15778.604087534668</v>
      </c>
      <c r="BA19" s="6">
        <f t="shared" si="87"/>
        <v>0</v>
      </c>
      <c r="BB19" s="6">
        <f t="shared" ref="BB19" si="88">IF(BB2=0,0,SUM($K2:$K6)/2*$E7) + IF(BB7=0,0,SUM($K7:$K11)/2*$E7)+IF(BB12=0,0,SUM($K12:$K16)/2*$E7)+IF(BB18=0,0,$K18/2*$E7)</f>
        <v>38275.441946714956</v>
      </c>
      <c r="BC19" s="6">
        <f t="shared" ref="BC19" si="89">IF(BC2=0,0,SUM($K2:$K6)/2*$E7) + IF(BC7=0,0,SUM($K7:$K11)/2*$E7)+IF(BC12=0,0,SUM($K12:$K16)/2*$E7)+IF(BC18=0,0,$K18/2*$E7)</f>
        <v>0</v>
      </c>
      <c r="BD19" s="6">
        <f t="shared" ref="BD19" si="90">IF(BD2=0,0,SUM($K2:$K6)/2*$E7) + IF(BD7=0,0,SUM($K7:$K11)/2*$E7)+IF(BD12=0,0,SUM($K12:$K16)/2*$E7)+IF(BD18=0,0,$K18/2*$E7)</f>
        <v>0</v>
      </c>
      <c r="BE19" s="6">
        <f t="shared" ref="BE19" si="91">IF(BE2=0,0,SUM($K2:$K6)/2*$E7) + IF(BE7=0,0,SUM($K7:$K11)/2*$E7)+IF(BE12=0,0,SUM($K12:$K16)/2*$E7)+IF(BE18=0,0,$K18/2*$E7)</f>
        <v>0</v>
      </c>
      <c r="BF19" s="6">
        <f t="shared" ref="BF19" si="92">IF(BF2=0,0,SUM($K2:$K6)/2*$E7) + IF(BF7=0,0,SUM($K7:$K11)/2*$E7)+IF(BF12=0,0,SUM($K12:$K16)/2*$E7)+IF(BF18=0,0,$K18/2*$E7)</f>
        <v>0</v>
      </c>
      <c r="BG19" s="6">
        <f t="shared" ref="BG19" si="93">IF(BG2=0,0,SUM($K2:$K6)/2*$E7) + IF(BG7=0,0,SUM($K7:$K11)/2*$E7)+IF(BG12=0,0,SUM($K12:$K16)/2*$E7)+IF(BG18=0,0,$K18/2*$E7)</f>
        <v>0</v>
      </c>
      <c r="BH19" s="6">
        <f t="shared" ref="BH19" si="94">IF(BH2=0,0,SUM($K2:$K6)/2*$E7) + IF(BH7=0,0,SUM($K7:$K11)/2*$E7)+IF(BH12=0,0,SUM($K12:$K16)/2*$E7)+IF(BH18=0,0,$K18/2*$E7)</f>
        <v>38275.441946714956</v>
      </c>
      <c r="BI19" s="6">
        <f t="shared" ref="BI19" si="95">IF(BI2=0,0,SUM($K2:$K6)/2*$E7) + IF(BI7=0,0,SUM($K7:$K11)/2*$E7)+IF(BI12=0,0,SUM($K12:$K16)/2*$E7)+IF(BI18=0,0,$K18/2*$E7)</f>
        <v>0</v>
      </c>
      <c r="BJ19" s="6">
        <f t="shared" ref="BJ19" si="96">IF(BJ2=0,0,SUM($K2:$K6)/2*$E7) + IF(BJ7=0,0,SUM($K7:$K11)/2*$E7)+IF(BJ12=0,0,SUM($K12:$K16)/2*$E7)+IF(BJ18=0,0,$K18/2*$E7)</f>
        <v>28040.893642073162</v>
      </c>
      <c r="BK19" s="6">
        <f t="shared" si="4"/>
        <v>544061.30156780512</v>
      </c>
    </row>
    <row r="20" spans="1:63" ht="18.75">
      <c r="A20" t="s">
        <v>36</v>
      </c>
      <c r="F20" s="19"/>
      <c r="G20" s="10" t="s">
        <v>37</v>
      </c>
      <c r="H20" s="10"/>
      <c r="I20" s="10"/>
      <c r="J20" s="10"/>
      <c r="K20" s="10"/>
      <c r="L20" s="20">
        <f t="shared" ref="L20:AQ20" si="97">SUM(L2:L19)</f>
        <v>903074.19235086127</v>
      </c>
      <c r="M20" s="12">
        <f t="shared" si="97"/>
        <v>0</v>
      </c>
      <c r="N20" s="12">
        <f t="shared" si="97"/>
        <v>0</v>
      </c>
      <c r="O20" s="12">
        <f t="shared" si="97"/>
        <v>0</v>
      </c>
      <c r="P20" s="12">
        <f t="shared" si="97"/>
        <v>0</v>
      </c>
      <c r="Q20" s="12">
        <f t="shared" si="97"/>
        <v>0</v>
      </c>
      <c r="R20" s="12">
        <f t="shared" si="97"/>
        <v>395994.27714671491</v>
      </c>
      <c r="S20" s="12">
        <f t="shared" si="97"/>
        <v>0</v>
      </c>
      <c r="T20" s="12">
        <f t="shared" si="97"/>
        <v>0</v>
      </c>
      <c r="U20" s="12">
        <f t="shared" si="97"/>
        <v>0</v>
      </c>
      <c r="V20" s="12">
        <f t="shared" si="97"/>
        <v>225516.79970658931</v>
      </c>
      <c r="W20" s="12">
        <f t="shared" si="97"/>
        <v>0</v>
      </c>
      <c r="X20" s="12">
        <f t="shared" si="97"/>
        <v>395994.27714671491</v>
      </c>
      <c r="Y20" s="12">
        <f t="shared" si="97"/>
        <v>0</v>
      </c>
      <c r="Z20" s="12">
        <f t="shared" si="97"/>
        <v>0</v>
      </c>
      <c r="AA20" s="12">
        <f t="shared" si="97"/>
        <v>0</v>
      </c>
      <c r="AB20" s="13">
        <f t="shared" si="97"/>
        <v>0</v>
      </c>
      <c r="AC20" s="13">
        <f t="shared" si="97"/>
        <v>0</v>
      </c>
      <c r="AD20" s="13">
        <f t="shared" si="97"/>
        <v>395994.27714671491</v>
      </c>
      <c r="AE20" s="13">
        <f t="shared" si="97"/>
        <v>0</v>
      </c>
      <c r="AF20" s="13">
        <f t="shared" si="97"/>
        <v>438956.08434559917</v>
      </c>
      <c r="AG20" s="13">
        <f t="shared" si="97"/>
        <v>0</v>
      </c>
      <c r="AH20" s="13">
        <f t="shared" si="97"/>
        <v>0</v>
      </c>
      <c r="AI20" s="13">
        <f t="shared" si="97"/>
        <v>0</v>
      </c>
      <c r="AJ20" s="13">
        <f t="shared" si="97"/>
        <v>395994.27714671491</v>
      </c>
      <c r="AK20" s="13">
        <f t="shared" si="97"/>
        <v>0</v>
      </c>
      <c r="AL20" s="13">
        <f t="shared" si="97"/>
        <v>0</v>
      </c>
      <c r="AM20" s="13">
        <f t="shared" si="97"/>
        <v>0</v>
      </c>
      <c r="AN20" s="13">
        <f t="shared" si="97"/>
        <v>0</v>
      </c>
      <c r="AO20" s="13">
        <f t="shared" si="97"/>
        <v>0</v>
      </c>
      <c r="AP20" s="13">
        <f t="shared" si="97"/>
        <v>621511.07685330417</v>
      </c>
      <c r="AQ20" s="13">
        <f t="shared" si="97"/>
        <v>0</v>
      </c>
      <c r="AR20" s="13">
        <f t="shared" ref="AR20:BJ20" si="98">SUM(AR2:AR19)</f>
        <v>0</v>
      </c>
      <c r="AS20" s="13">
        <f t="shared" si="98"/>
        <v>0</v>
      </c>
      <c r="AT20" s="13">
        <f t="shared" si="98"/>
        <v>0</v>
      </c>
      <c r="AU20" s="13">
        <f t="shared" si="98"/>
        <v>0</v>
      </c>
      <c r="AV20" s="13">
        <f t="shared" si="98"/>
        <v>395994.27714671491</v>
      </c>
      <c r="AW20" s="13">
        <f t="shared" si="98"/>
        <v>0</v>
      </c>
      <c r="AX20" s="13">
        <f t="shared" si="98"/>
        <v>0</v>
      </c>
      <c r="AY20" s="13">
        <f t="shared" si="98"/>
        <v>0</v>
      </c>
      <c r="AZ20" s="13">
        <f t="shared" si="98"/>
        <v>438956.08434559917</v>
      </c>
      <c r="BA20" s="13">
        <f t="shared" si="98"/>
        <v>0</v>
      </c>
      <c r="BB20" s="13">
        <f t="shared" si="98"/>
        <v>395994.27714671491</v>
      </c>
      <c r="BC20" s="13">
        <f t="shared" si="98"/>
        <v>0</v>
      </c>
      <c r="BD20" s="13">
        <f t="shared" si="98"/>
        <v>0</v>
      </c>
      <c r="BE20" s="13">
        <f t="shared" si="98"/>
        <v>0</v>
      </c>
      <c r="BF20" s="13">
        <f t="shared" si="98"/>
        <v>0</v>
      </c>
      <c r="BG20" s="13">
        <f t="shared" si="98"/>
        <v>0</v>
      </c>
      <c r="BH20" s="13">
        <f t="shared" si="98"/>
        <v>395994.27714671491</v>
      </c>
      <c r="BI20" s="13">
        <f t="shared" si="98"/>
        <v>0</v>
      </c>
      <c r="BJ20" s="13">
        <f t="shared" si="98"/>
        <v>225516.79970658931</v>
      </c>
      <c r="BK20" s="16">
        <f>SUM(L20:BJ20)</f>
        <v>5625490.9773355462</v>
      </c>
    </row>
    <row r="21" spans="1:63" ht="18.75">
      <c r="A21" t="s">
        <v>38</v>
      </c>
      <c r="F21" s="19"/>
      <c r="G21" s="27" t="s">
        <v>39</v>
      </c>
      <c r="H21" s="28" t="s">
        <v>2</v>
      </c>
      <c r="I21" s="28" t="s">
        <v>3</v>
      </c>
      <c r="J21" s="28" t="s">
        <v>4</v>
      </c>
      <c r="K21" s="28" t="s">
        <v>5</v>
      </c>
      <c r="L21" s="29" t="s">
        <v>6</v>
      </c>
      <c r="M21" s="28">
        <v>1</v>
      </c>
      <c r="N21" s="28">
        <v>2</v>
      </c>
      <c r="O21" s="28">
        <v>3</v>
      </c>
      <c r="P21" s="28">
        <v>4</v>
      </c>
      <c r="Q21" s="28">
        <v>5</v>
      </c>
      <c r="R21" s="28">
        <v>6</v>
      </c>
      <c r="S21" s="28">
        <v>7</v>
      </c>
      <c r="T21" s="28">
        <v>8</v>
      </c>
      <c r="U21" s="28">
        <v>9</v>
      </c>
      <c r="V21" s="28">
        <v>10</v>
      </c>
      <c r="W21" s="28">
        <v>11</v>
      </c>
      <c r="X21" s="28">
        <v>12</v>
      </c>
      <c r="Y21" s="28">
        <v>13</v>
      </c>
      <c r="Z21" s="28">
        <v>14</v>
      </c>
      <c r="AA21" s="28">
        <v>15</v>
      </c>
      <c r="AB21" s="28">
        <v>16</v>
      </c>
      <c r="AC21" s="28">
        <v>17</v>
      </c>
      <c r="AD21" s="28">
        <v>18</v>
      </c>
      <c r="AE21" s="28">
        <v>19</v>
      </c>
      <c r="AF21" s="28">
        <v>20</v>
      </c>
      <c r="AG21" s="28">
        <v>21</v>
      </c>
      <c r="AH21" s="28">
        <v>22</v>
      </c>
      <c r="AI21" s="28">
        <v>23</v>
      </c>
      <c r="AJ21" s="28">
        <v>24</v>
      </c>
      <c r="AK21" s="28">
        <v>25</v>
      </c>
      <c r="AL21" s="28">
        <v>26</v>
      </c>
      <c r="AM21" s="28">
        <v>27</v>
      </c>
      <c r="AN21" s="28">
        <v>28</v>
      </c>
      <c r="AO21" s="28">
        <v>29</v>
      </c>
      <c r="AP21" s="28">
        <v>30</v>
      </c>
      <c r="AQ21" s="28">
        <v>31</v>
      </c>
      <c r="AR21" s="28">
        <v>32</v>
      </c>
      <c r="AS21" s="28">
        <v>33</v>
      </c>
      <c r="AT21" s="28">
        <v>34</v>
      </c>
      <c r="AU21" s="28">
        <v>35</v>
      </c>
      <c r="AV21" s="28">
        <v>36</v>
      </c>
      <c r="AW21" s="28">
        <v>37</v>
      </c>
      <c r="AX21" s="28">
        <v>38</v>
      </c>
      <c r="AY21" s="28">
        <v>39</v>
      </c>
      <c r="AZ21" s="28">
        <v>40</v>
      </c>
      <c r="BA21" s="28">
        <v>41</v>
      </c>
      <c r="BB21" s="28">
        <v>42</v>
      </c>
      <c r="BC21" s="28">
        <v>43</v>
      </c>
      <c r="BD21" s="28">
        <v>44</v>
      </c>
      <c r="BE21" s="28">
        <v>45</v>
      </c>
      <c r="BF21" s="28">
        <v>46</v>
      </c>
      <c r="BG21" s="28">
        <v>47</v>
      </c>
      <c r="BH21" s="28">
        <v>48</v>
      </c>
      <c r="BI21" s="28">
        <v>49</v>
      </c>
      <c r="BJ21" s="28">
        <v>50</v>
      </c>
      <c r="BK21" s="29" t="s">
        <v>7</v>
      </c>
    </row>
    <row r="22" spans="1:63">
      <c r="F22" s="19"/>
      <c r="G22" t="s">
        <v>8</v>
      </c>
      <c r="H22" t="s">
        <v>9</v>
      </c>
      <c r="I22">
        <f>IF($E3+$E4&gt;149,14,10)</f>
        <v>14</v>
      </c>
      <c r="J22">
        <f>IF($E3+$E4&gt;149,9,5)</f>
        <v>9</v>
      </c>
      <c r="K22" s="17">
        <f>E3*E4*3.1415/1000*0.4</f>
        <v>7.7205504000000005</v>
      </c>
      <c r="L22" s="6">
        <f>IF(E3*E4*3.1415&gt;30000,(3/57*E15*E3*E4*3.1415),(4/57*E15*E3*E4*3.1415))</f>
        <v>77205.504000000001</v>
      </c>
      <c r="M22" s="6"/>
      <c r="BK22" s="21">
        <v>0</v>
      </c>
    </row>
    <row r="23" spans="1:63">
      <c r="A23" t="s">
        <v>40</v>
      </c>
      <c r="F23" s="19"/>
      <c r="H23" t="s">
        <v>13</v>
      </c>
      <c r="I23">
        <f>IF($E3+$E4&gt;149,14,10)</f>
        <v>14</v>
      </c>
      <c r="J23">
        <f>IF($E3+$E4&gt;149,9,5)</f>
        <v>9</v>
      </c>
      <c r="K23" s="17">
        <f>E3*E4*3.1415/1000*0.15</f>
        <v>2.8952064000000002</v>
      </c>
      <c r="L23" s="6">
        <f>IF(E3*E4*3.1415&gt;30000,(2/57*E15*E3*E4*3.1415),(2/57*E15*E3*E4*3.1415))</f>
        <v>38602.752</v>
      </c>
      <c r="M23" s="6"/>
      <c r="BK23" s="21">
        <v>0</v>
      </c>
    </row>
    <row r="24" spans="1:63">
      <c r="A24" t="s">
        <v>41</v>
      </c>
      <c r="F24" s="19"/>
      <c r="H24" t="s">
        <v>17</v>
      </c>
      <c r="I24">
        <f>IF($E3+$E4&gt;149,14,10)</f>
        <v>14</v>
      </c>
      <c r="J24">
        <f>IF($E3+$E4&gt;149,9,5)</f>
        <v>9</v>
      </c>
      <c r="K24" s="17">
        <f>E3*E4*3.1415/1000*0.1+E9*2*E3*E4*3.1415/1000*0.1/30</f>
        <v>2.7021926400000003</v>
      </c>
      <c r="L24" s="6">
        <f>IF(E3*E4*3.1415&gt;30000,(1/57*E15*E3*E4*3.1415),(1/57*E15*E3*E4*3.1415))</f>
        <v>19301.376</v>
      </c>
      <c r="M24" s="6">
        <f t="shared" ref="M24:AR24" si="99">IF(INT(M1/$E11)=M1/$E11,$L24,0)</f>
        <v>0</v>
      </c>
      <c r="N24" s="6">
        <f t="shared" si="99"/>
        <v>0</v>
      </c>
      <c r="O24" s="6">
        <f t="shared" si="99"/>
        <v>0</v>
      </c>
      <c r="P24" s="6">
        <f t="shared" si="99"/>
        <v>0</v>
      </c>
      <c r="Q24" s="6">
        <f t="shared" si="99"/>
        <v>0</v>
      </c>
      <c r="R24" s="6">
        <f t="shared" si="99"/>
        <v>0</v>
      </c>
      <c r="S24" s="6">
        <f t="shared" si="99"/>
        <v>0</v>
      </c>
      <c r="T24" s="6">
        <f t="shared" si="99"/>
        <v>0</v>
      </c>
      <c r="U24" s="6">
        <f t="shared" si="99"/>
        <v>0</v>
      </c>
      <c r="V24" s="6">
        <f t="shared" si="99"/>
        <v>19301.376</v>
      </c>
      <c r="W24" s="6">
        <f t="shared" si="99"/>
        <v>0</v>
      </c>
      <c r="X24" s="6">
        <f t="shared" si="99"/>
        <v>0</v>
      </c>
      <c r="Y24" s="6">
        <f t="shared" si="99"/>
        <v>0</v>
      </c>
      <c r="Z24" s="6">
        <f t="shared" si="99"/>
        <v>0</v>
      </c>
      <c r="AA24" s="6">
        <f t="shared" si="99"/>
        <v>0</v>
      </c>
      <c r="AB24" s="6">
        <f t="shared" si="99"/>
        <v>0</v>
      </c>
      <c r="AC24" s="6">
        <f t="shared" si="99"/>
        <v>0</v>
      </c>
      <c r="AD24" s="6">
        <f t="shared" si="99"/>
        <v>0</v>
      </c>
      <c r="AE24" s="6">
        <f t="shared" si="99"/>
        <v>0</v>
      </c>
      <c r="AF24" s="6">
        <f t="shared" si="99"/>
        <v>19301.376</v>
      </c>
      <c r="AG24" s="6">
        <f t="shared" si="99"/>
        <v>0</v>
      </c>
      <c r="AH24" s="6">
        <f t="shared" si="99"/>
        <v>0</v>
      </c>
      <c r="AI24" s="6">
        <f t="shared" si="99"/>
        <v>0</v>
      </c>
      <c r="AJ24" s="6">
        <f t="shared" si="99"/>
        <v>0</v>
      </c>
      <c r="AK24" s="6">
        <f t="shared" si="99"/>
        <v>0</v>
      </c>
      <c r="AL24" s="6">
        <f t="shared" si="99"/>
        <v>0</v>
      </c>
      <c r="AM24" s="6">
        <f t="shared" si="99"/>
        <v>0</v>
      </c>
      <c r="AN24" s="6">
        <f t="shared" si="99"/>
        <v>0</v>
      </c>
      <c r="AO24" s="6">
        <f t="shared" si="99"/>
        <v>0</v>
      </c>
      <c r="AP24" s="6">
        <f t="shared" si="99"/>
        <v>19301.376</v>
      </c>
      <c r="AQ24" s="6">
        <f t="shared" si="99"/>
        <v>0</v>
      </c>
      <c r="AR24" s="6">
        <f t="shared" si="99"/>
        <v>0</v>
      </c>
      <c r="AS24" s="6">
        <f t="shared" ref="AS24:BJ24" si="100">IF(INT(AS1/$E11)=AS1/$E11,$L24,0)</f>
        <v>0</v>
      </c>
      <c r="AT24" s="6">
        <f t="shared" si="100"/>
        <v>0</v>
      </c>
      <c r="AU24" s="6">
        <f t="shared" si="100"/>
        <v>0</v>
      </c>
      <c r="AV24" s="6">
        <f t="shared" si="100"/>
        <v>0</v>
      </c>
      <c r="AW24" s="6">
        <f t="shared" si="100"/>
        <v>0</v>
      </c>
      <c r="AX24" s="6">
        <f t="shared" si="100"/>
        <v>0</v>
      </c>
      <c r="AY24" s="6">
        <f t="shared" si="100"/>
        <v>0</v>
      </c>
      <c r="AZ24" s="6">
        <f t="shared" si="100"/>
        <v>19301.376</v>
      </c>
      <c r="BA24" s="6">
        <f t="shared" si="100"/>
        <v>0</v>
      </c>
      <c r="BB24" s="6">
        <f t="shared" si="100"/>
        <v>0</v>
      </c>
      <c r="BC24" s="6">
        <f t="shared" si="100"/>
        <v>0</v>
      </c>
      <c r="BD24" s="6">
        <f t="shared" si="100"/>
        <v>0</v>
      </c>
      <c r="BE24" s="6">
        <f t="shared" si="100"/>
        <v>0</v>
      </c>
      <c r="BF24" s="6">
        <f t="shared" si="100"/>
        <v>0</v>
      </c>
      <c r="BG24" s="6">
        <f t="shared" si="100"/>
        <v>0</v>
      </c>
      <c r="BH24" s="6">
        <f t="shared" si="100"/>
        <v>0</v>
      </c>
      <c r="BI24" s="6">
        <f t="shared" si="100"/>
        <v>0</v>
      </c>
      <c r="BJ24" s="6">
        <f t="shared" si="100"/>
        <v>19301.376</v>
      </c>
      <c r="BK24" s="6">
        <f>SUM(L24:BJ24)</f>
        <v>115808.25600000001</v>
      </c>
    </row>
    <row r="25" spans="1:63">
      <c r="F25" s="19"/>
      <c r="G25" t="s">
        <v>19</v>
      </c>
      <c r="H25" t="s">
        <v>9</v>
      </c>
      <c r="I25">
        <f>IF($E3+$E4&gt;149,14,10)</f>
        <v>14</v>
      </c>
      <c r="J25">
        <f>IF($E3+$E4&gt;149,9,5)</f>
        <v>9</v>
      </c>
      <c r="K25" s="17">
        <f>$E4/2*$E4/2*3.1415/1000*0.4</f>
        <v>5.1470336000000003</v>
      </c>
      <c r="L25" s="6">
        <f>IF((E4/2)*(E4/2)*3.1415&gt;30000,(3/57*E15*(E4/2)*(E4/2)*3.1415),(3.5/57*E15*(E4/2)*(E4/2)*3.1415))</f>
        <v>45036.544000000002</v>
      </c>
      <c r="M25" s="6"/>
      <c r="BK25" s="21">
        <v>0</v>
      </c>
    </row>
    <row r="26" spans="1:63">
      <c r="A26" t="s">
        <v>42</v>
      </c>
      <c r="F26" s="19"/>
      <c r="H26" t="s">
        <v>13</v>
      </c>
      <c r="I26">
        <f>IF($E3+$E4&gt;149,14,10)</f>
        <v>14</v>
      </c>
      <c r="J26">
        <f>IF($E3+$E4&gt;149,9,5)</f>
        <v>9</v>
      </c>
      <c r="K26" s="17">
        <f>$E4/2*$E4/2*3.1415/1000*0.1</f>
        <v>1.2867584000000001</v>
      </c>
      <c r="L26" s="6">
        <f>IF((E4/2)*(E4/2)*3.1415&gt;30000,(2*(E4/2)*(E4/2)*3.1415),(2*(E4/2)*(E4/2)*3.1415))</f>
        <v>25735.168000000001</v>
      </c>
      <c r="M26" s="6"/>
      <c r="BK26" s="21">
        <v>0</v>
      </c>
    </row>
    <row r="27" spans="1:63">
      <c r="F27" s="19"/>
      <c r="H27" t="s">
        <v>17</v>
      </c>
      <c r="I27">
        <f>IF($E3+$E4&gt;149,14,10)</f>
        <v>14</v>
      </c>
      <c r="J27">
        <f>IF($E3+$E4&gt;149,9,5)</f>
        <v>9</v>
      </c>
      <c r="K27" s="17">
        <f>E4/2*E4/2*3.1415/1000*0.1</f>
        <v>1.2867584000000001</v>
      </c>
      <c r="L27" s="6">
        <f>IF((E4/2)*(E4/2)*3.1415&gt;30000,(1*(E4/2)*(E4/2)*3.1415),(1*(E4/2)*(E4/2)*3.1415))</f>
        <v>12867.584000000001</v>
      </c>
      <c r="M27" s="6">
        <f t="shared" ref="M27:AR27" si="101">IF(INT(M1/$E11)=M1/$E11,$L27,0)</f>
        <v>0</v>
      </c>
      <c r="N27" s="6">
        <f t="shared" si="101"/>
        <v>0</v>
      </c>
      <c r="O27" s="6">
        <f t="shared" si="101"/>
        <v>0</v>
      </c>
      <c r="P27" s="6">
        <f t="shared" si="101"/>
        <v>0</v>
      </c>
      <c r="Q27" s="6">
        <f t="shared" si="101"/>
        <v>0</v>
      </c>
      <c r="R27" s="6">
        <f t="shared" si="101"/>
        <v>0</v>
      </c>
      <c r="S27" s="6">
        <f t="shared" si="101"/>
        <v>0</v>
      </c>
      <c r="T27" s="6">
        <f t="shared" si="101"/>
        <v>0</v>
      </c>
      <c r="U27" s="6">
        <f t="shared" si="101"/>
        <v>0</v>
      </c>
      <c r="V27" s="6">
        <f t="shared" si="101"/>
        <v>12867.584000000001</v>
      </c>
      <c r="W27" s="6">
        <f t="shared" si="101"/>
        <v>0</v>
      </c>
      <c r="X27" s="6">
        <f t="shared" si="101"/>
        <v>0</v>
      </c>
      <c r="Y27" s="6">
        <f t="shared" si="101"/>
        <v>0</v>
      </c>
      <c r="Z27" s="6">
        <f t="shared" si="101"/>
        <v>0</v>
      </c>
      <c r="AA27" s="6">
        <f t="shared" si="101"/>
        <v>0</v>
      </c>
      <c r="AB27" s="6">
        <f t="shared" si="101"/>
        <v>0</v>
      </c>
      <c r="AC27" s="6">
        <f t="shared" si="101"/>
        <v>0</v>
      </c>
      <c r="AD27" s="6">
        <f t="shared" si="101"/>
        <v>0</v>
      </c>
      <c r="AE27" s="6">
        <f t="shared" si="101"/>
        <v>0</v>
      </c>
      <c r="AF27" s="6">
        <f t="shared" si="101"/>
        <v>12867.584000000001</v>
      </c>
      <c r="AG27" s="6">
        <f t="shared" si="101"/>
        <v>0</v>
      </c>
      <c r="AH27" s="6">
        <f t="shared" si="101"/>
        <v>0</v>
      </c>
      <c r="AI27" s="6">
        <f t="shared" si="101"/>
        <v>0</v>
      </c>
      <c r="AJ27" s="6">
        <f t="shared" si="101"/>
        <v>0</v>
      </c>
      <c r="AK27" s="6">
        <f t="shared" si="101"/>
        <v>0</v>
      </c>
      <c r="AL27" s="6">
        <f t="shared" si="101"/>
        <v>0</v>
      </c>
      <c r="AM27" s="6">
        <f t="shared" si="101"/>
        <v>0</v>
      </c>
      <c r="AN27" s="6">
        <f t="shared" si="101"/>
        <v>0</v>
      </c>
      <c r="AO27" s="6">
        <f t="shared" si="101"/>
        <v>0</v>
      </c>
      <c r="AP27" s="6">
        <f t="shared" si="101"/>
        <v>12867.584000000001</v>
      </c>
      <c r="AQ27" s="6">
        <f t="shared" si="101"/>
        <v>0</v>
      </c>
      <c r="AR27" s="6">
        <f t="shared" si="101"/>
        <v>0</v>
      </c>
      <c r="AS27" s="6">
        <f t="shared" ref="AS27:BJ27" si="102">IF(INT(AS1/$E11)=AS1/$E11,$L27,0)</f>
        <v>0</v>
      </c>
      <c r="AT27" s="6">
        <f t="shared" si="102"/>
        <v>0</v>
      </c>
      <c r="AU27" s="6">
        <f t="shared" si="102"/>
        <v>0</v>
      </c>
      <c r="AV27" s="6">
        <f t="shared" si="102"/>
        <v>0</v>
      </c>
      <c r="AW27" s="6">
        <f t="shared" si="102"/>
        <v>0</v>
      </c>
      <c r="AX27" s="6">
        <f t="shared" si="102"/>
        <v>0</v>
      </c>
      <c r="AY27" s="6">
        <f t="shared" si="102"/>
        <v>0</v>
      </c>
      <c r="AZ27" s="6">
        <f t="shared" si="102"/>
        <v>12867.584000000001</v>
      </c>
      <c r="BA27" s="6">
        <f t="shared" si="102"/>
        <v>0</v>
      </c>
      <c r="BB27" s="6">
        <f t="shared" si="102"/>
        <v>0</v>
      </c>
      <c r="BC27" s="6">
        <f t="shared" si="102"/>
        <v>0</v>
      </c>
      <c r="BD27" s="6">
        <f t="shared" si="102"/>
        <v>0</v>
      </c>
      <c r="BE27" s="6">
        <f t="shared" si="102"/>
        <v>0</v>
      </c>
      <c r="BF27" s="6">
        <f t="shared" si="102"/>
        <v>0</v>
      </c>
      <c r="BG27" s="6">
        <f t="shared" si="102"/>
        <v>0</v>
      </c>
      <c r="BH27" s="6">
        <f t="shared" si="102"/>
        <v>0</v>
      </c>
      <c r="BI27" s="6">
        <f t="shared" si="102"/>
        <v>0</v>
      </c>
      <c r="BJ27" s="6">
        <f t="shared" si="102"/>
        <v>12867.584000000001</v>
      </c>
      <c r="BK27" s="6">
        <f>SUM(L27:BJ27)</f>
        <v>77205.504000000001</v>
      </c>
    </row>
    <row r="28" spans="1:63" ht="18.75">
      <c r="E28" s="22"/>
      <c r="F28" s="19"/>
      <c r="G28" t="s">
        <v>43</v>
      </c>
      <c r="H28" t="s">
        <v>9</v>
      </c>
      <c r="I28">
        <f>IF($E3+$E4&gt;149,14,10)</f>
        <v>14</v>
      </c>
      <c r="J28">
        <f>IF($E3+$E4&gt;149,9,5)</f>
        <v>9</v>
      </c>
      <c r="K28" s="17">
        <f>$E4/2*$E4/2*3.1415/1000*0.4</f>
        <v>5.1470336000000003</v>
      </c>
      <c r="L28" s="6">
        <f>IF((E4/2)*(E4/2)*3.1415&gt;30000,(1/57*E15*(E4/2)*(E4/2)*3.1415),(1/57*E15*(E4/2)*(E4/2)*3.1415))</f>
        <v>12867.584000000001</v>
      </c>
      <c r="M28" s="6"/>
      <c r="BK28" s="21">
        <v>0</v>
      </c>
    </row>
    <row r="29" spans="1:63">
      <c r="D29" t="s">
        <v>44</v>
      </c>
      <c r="E29" s="6">
        <f>L20-L33</f>
        <v>238060.4972342496</v>
      </c>
      <c r="F29" s="19"/>
      <c r="H29" t="s">
        <v>13</v>
      </c>
      <c r="I29">
        <f>IF($E3+$E4&gt;149,14,10)</f>
        <v>14</v>
      </c>
      <c r="J29">
        <f>IF($E3+$E4&gt;149,9,5)</f>
        <v>9</v>
      </c>
      <c r="K29" s="17">
        <f>E4/2*E4/2*3.1415/1000*0.1</f>
        <v>1.2867584000000001</v>
      </c>
      <c r="L29" s="6">
        <f>IF((E4/2)*(E4/2)*3.1415&gt;30000,(2*(E4/2)*(E4/2)*3.1415),(2*(E4/2)*(E4/2)*3.1415))</f>
        <v>25735.168000000001</v>
      </c>
      <c r="M29" s="6"/>
      <c r="BK29" s="21">
        <v>0</v>
      </c>
    </row>
    <row r="30" spans="1:63">
      <c r="D30" t="s">
        <v>45</v>
      </c>
      <c r="E30" s="6">
        <f>BK20-BK33</f>
        <v>4722351.1760533787</v>
      </c>
      <c r="F30" s="19"/>
      <c r="H30" t="s">
        <v>17</v>
      </c>
      <c r="I30">
        <f>IF($E3+$E4&gt;149,14,10)</f>
        <v>14</v>
      </c>
      <c r="J30">
        <f>IF($E3+$E4&gt;149,9,5)</f>
        <v>9</v>
      </c>
      <c r="K30" s="17">
        <f>E4/2*E4/2*3.1415/1000*0.1</f>
        <v>1.2867584000000001</v>
      </c>
      <c r="L30" s="6">
        <f>IF((E4/2)*(E4/2)*3.1415&gt;30000,(1*(E4/2)*(E4/2)*3.1415),(1*(E4/2)*(E4/2)*3.1415))</f>
        <v>12867.584000000001</v>
      </c>
      <c r="M30" s="6">
        <f t="shared" ref="M30:AR30" si="103">IF(INT(M1/$E11)=M1/$E11,$L30,0)</f>
        <v>0</v>
      </c>
      <c r="N30" s="6">
        <f t="shared" si="103"/>
        <v>0</v>
      </c>
      <c r="O30" s="6">
        <f t="shared" si="103"/>
        <v>0</v>
      </c>
      <c r="P30" s="6">
        <f t="shared" si="103"/>
        <v>0</v>
      </c>
      <c r="Q30" s="6">
        <f t="shared" si="103"/>
        <v>0</v>
      </c>
      <c r="R30" s="6">
        <f t="shared" si="103"/>
        <v>0</v>
      </c>
      <c r="S30" s="6">
        <f t="shared" si="103"/>
        <v>0</v>
      </c>
      <c r="T30" s="6">
        <f t="shared" si="103"/>
        <v>0</v>
      </c>
      <c r="U30" s="6">
        <f t="shared" si="103"/>
        <v>0</v>
      </c>
      <c r="V30" s="6">
        <f t="shared" si="103"/>
        <v>12867.584000000001</v>
      </c>
      <c r="W30" s="6">
        <f t="shared" si="103"/>
        <v>0</v>
      </c>
      <c r="X30" s="6">
        <f t="shared" si="103"/>
        <v>0</v>
      </c>
      <c r="Y30" s="6">
        <f t="shared" si="103"/>
        <v>0</v>
      </c>
      <c r="Z30" s="6">
        <f t="shared" si="103"/>
        <v>0</v>
      </c>
      <c r="AA30" s="6">
        <f t="shared" si="103"/>
        <v>0</v>
      </c>
      <c r="AB30" s="6">
        <f t="shared" si="103"/>
        <v>0</v>
      </c>
      <c r="AC30" s="6">
        <f t="shared" si="103"/>
        <v>0</v>
      </c>
      <c r="AD30" s="6">
        <f t="shared" si="103"/>
        <v>0</v>
      </c>
      <c r="AE30" s="6">
        <f t="shared" si="103"/>
        <v>0</v>
      </c>
      <c r="AF30" s="6">
        <f t="shared" si="103"/>
        <v>12867.584000000001</v>
      </c>
      <c r="AG30" s="6">
        <f t="shared" si="103"/>
        <v>0</v>
      </c>
      <c r="AH30" s="6">
        <f t="shared" si="103"/>
        <v>0</v>
      </c>
      <c r="AI30" s="6">
        <f t="shared" si="103"/>
        <v>0</v>
      </c>
      <c r="AJ30" s="6">
        <f t="shared" si="103"/>
        <v>0</v>
      </c>
      <c r="AK30" s="6">
        <f t="shared" si="103"/>
        <v>0</v>
      </c>
      <c r="AL30" s="6">
        <f t="shared" si="103"/>
        <v>0</v>
      </c>
      <c r="AM30" s="6">
        <f t="shared" si="103"/>
        <v>0</v>
      </c>
      <c r="AN30" s="6">
        <f t="shared" si="103"/>
        <v>0</v>
      </c>
      <c r="AO30" s="6">
        <f t="shared" si="103"/>
        <v>0</v>
      </c>
      <c r="AP30" s="6">
        <f t="shared" si="103"/>
        <v>12867.584000000001</v>
      </c>
      <c r="AQ30" s="6">
        <f t="shared" si="103"/>
        <v>0</v>
      </c>
      <c r="AR30" s="6">
        <f t="shared" si="103"/>
        <v>0</v>
      </c>
      <c r="AS30" s="6">
        <f t="shared" ref="AS30:BJ30" si="104">IF(INT(AS1/$E11)=AS1/$E11,$L30,0)</f>
        <v>0</v>
      </c>
      <c r="AT30" s="6">
        <f t="shared" si="104"/>
        <v>0</v>
      </c>
      <c r="AU30" s="6">
        <f t="shared" si="104"/>
        <v>0</v>
      </c>
      <c r="AV30" s="6">
        <f t="shared" si="104"/>
        <v>0</v>
      </c>
      <c r="AW30" s="6">
        <f t="shared" si="104"/>
        <v>0</v>
      </c>
      <c r="AX30" s="6">
        <f t="shared" si="104"/>
        <v>0</v>
      </c>
      <c r="AY30" s="6">
        <f t="shared" si="104"/>
        <v>0</v>
      </c>
      <c r="AZ30" s="6">
        <f t="shared" si="104"/>
        <v>12867.584000000001</v>
      </c>
      <c r="BA30" s="6">
        <f t="shared" si="104"/>
        <v>0</v>
      </c>
      <c r="BB30" s="6">
        <f t="shared" si="104"/>
        <v>0</v>
      </c>
      <c r="BC30" s="6">
        <f t="shared" si="104"/>
        <v>0</v>
      </c>
      <c r="BD30" s="6">
        <f t="shared" si="104"/>
        <v>0</v>
      </c>
      <c r="BE30" s="6">
        <f t="shared" si="104"/>
        <v>0</v>
      </c>
      <c r="BF30" s="6">
        <f t="shared" si="104"/>
        <v>0</v>
      </c>
      <c r="BG30" s="6">
        <f t="shared" si="104"/>
        <v>0</v>
      </c>
      <c r="BH30" s="6">
        <f t="shared" si="104"/>
        <v>0</v>
      </c>
      <c r="BI30" s="6">
        <f t="shared" si="104"/>
        <v>0</v>
      </c>
      <c r="BJ30" s="6">
        <f t="shared" si="104"/>
        <v>12867.584000000001</v>
      </c>
      <c r="BK30" s="6">
        <f>SUM(L30:BJ30)</f>
        <v>77205.504000000001</v>
      </c>
    </row>
    <row r="31" spans="1:63" ht="18" customHeight="1">
      <c r="F31" s="19"/>
      <c r="G31" t="s">
        <v>31</v>
      </c>
      <c r="I31" s="7">
        <f>E4/20</f>
        <v>6.4</v>
      </c>
      <c r="J31" s="7">
        <f>E4/20</f>
        <v>6.4</v>
      </c>
      <c r="K31" s="30">
        <f>IF($E4&lt;130,$E4/1.8,60+($E4-130)/4)</f>
        <v>71.111111111111114</v>
      </c>
      <c r="L31" s="6">
        <f>3.1415*E4/2*E4/2/3.1*E15+3.1415*E4/2*E4/2*5+3.1415*E4/2*E4/2*2</f>
        <v>326670.60025806451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f>SUM(L31:BJ31)</f>
        <v>326670.60025806451</v>
      </c>
    </row>
    <row r="32" spans="1:63">
      <c r="F32" s="19"/>
      <c r="G32" t="s">
        <v>46</v>
      </c>
      <c r="I32" s="7"/>
      <c r="J32" s="7"/>
      <c r="K32" s="18">
        <f>K31/2</f>
        <v>35.555555555555557</v>
      </c>
      <c r="L32" s="6">
        <f>K32*E7</f>
        <v>68123.830858547197</v>
      </c>
      <c r="M32" s="6">
        <f>MAX(IF(M24=0,0,$K24/2*$E7), IF(M27=0,0,$K27/2*$E7),IF(M30=0,0,$K30/2*$E7))</f>
        <v>0</v>
      </c>
      <c r="N32" s="6">
        <f t="shared" ref="N32:BJ32" si="105">MAX(IF(N24=0,0,$K24/2*$E7), IF(N27=0,0,$K27/2*$E7),IF(N30=0,0,$K30/2*$E7))</f>
        <v>0</v>
      </c>
      <c r="O32" s="6">
        <f t="shared" si="105"/>
        <v>0</v>
      </c>
      <c r="P32" s="6">
        <f t="shared" si="105"/>
        <v>0</v>
      </c>
      <c r="Q32" s="6">
        <f t="shared" si="105"/>
        <v>0</v>
      </c>
      <c r="R32" s="6">
        <f t="shared" si="105"/>
        <v>0</v>
      </c>
      <c r="S32" s="6">
        <f t="shared" si="105"/>
        <v>0</v>
      </c>
      <c r="T32" s="6">
        <f t="shared" si="105"/>
        <v>0</v>
      </c>
      <c r="U32" s="6">
        <f t="shared" si="105"/>
        <v>0</v>
      </c>
      <c r="V32" s="6">
        <f t="shared" si="105"/>
        <v>2588.6772331111565</v>
      </c>
      <c r="W32" s="6">
        <f t="shared" si="105"/>
        <v>0</v>
      </c>
      <c r="X32" s="6">
        <f t="shared" si="105"/>
        <v>0</v>
      </c>
      <c r="Y32" s="6">
        <f t="shared" si="105"/>
        <v>0</v>
      </c>
      <c r="Z32" s="6">
        <f t="shared" si="105"/>
        <v>0</v>
      </c>
      <c r="AA32" s="6">
        <f t="shared" si="105"/>
        <v>0</v>
      </c>
      <c r="AB32" s="6">
        <f t="shared" si="105"/>
        <v>0</v>
      </c>
      <c r="AC32" s="6">
        <f t="shared" si="105"/>
        <v>0</v>
      </c>
      <c r="AD32" s="6">
        <f t="shared" si="105"/>
        <v>0</v>
      </c>
      <c r="AE32" s="6">
        <f t="shared" si="105"/>
        <v>0</v>
      </c>
      <c r="AF32" s="6">
        <f t="shared" si="105"/>
        <v>2588.6772331111565</v>
      </c>
      <c r="AG32" s="6">
        <f t="shared" si="105"/>
        <v>0</v>
      </c>
      <c r="AH32" s="6">
        <f t="shared" si="105"/>
        <v>0</v>
      </c>
      <c r="AI32" s="6">
        <f t="shared" si="105"/>
        <v>0</v>
      </c>
      <c r="AJ32" s="6">
        <f t="shared" si="105"/>
        <v>0</v>
      </c>
      <c r="AK32" s="6">
        <f t="shared" si="105"/>
        <v>0</v>
      </c>
      <c r="AL32" s="6">
        <f t="shared" si="105"/>
        <v>0</v>
      </c>
      <c r="AM32" s="6">
        <f t="shared" si="105"/>
        <v>0</v>
      </c>
      <c r="AN32" s="6">
        <f t="shared" si="105"/>
        <v>0</v>
      </c>
      <c r="AO32" s="6">
        <f t="shared" si="105"/>
        <v>0</v>
      </c>
      <c r="AP32" s="6">
        <f t="shared" si="105"/>
        <v>2588.6772331111565</v>
      </c>
      <c r="AQ32" s="6">
        <f t="shared" si="105"/>
        <v>0</v>
      </c>
      <c r="AR32" s="6">
        <f t="shared" si="105"/>
        <v>0</v>
      </c>
      <c r="AS32" s="6">
        <f t="shared" si="105"/>
        <v>0</v>
      </c>
      <c r="AT32" s="6">
        <f t="shared" si="105"/>
        <v>0</v>
      </c>
      <c r="AU32" s="6">
        <f t="shared" si="105"/>
        <v>0</v>
      </c>
      <c r="AV32" s="6">
        <f t="shared" si="105"/>
        <v>0</v>
      </c>
      <c r="AW32" s="6">
        <f t="shared" si="105"/>
        <v>0</v>
      </c>
      <c r="AX32" s="6">
        <f t="shared" si="105"/>
        <v>0</v>
      </c>
      <c r="AY32" s="6">
        <f t="shared" si="105"/>
        <v>0</v>
      </c>
      <c r="AZ32" s="6">
        <f t="shared" si="105"/>
        <v>2588.6772331111565</v>
      </c>
      <c r="BA32" s="6">
        <f t="shared" si="105"/>
        <v>0</v>
      </c>
      <c r="BB32" s="6">
        <f t="shared" si="105"/>
        <v>0</v>
      </c>
      <c r="BC32" s="6">
        <f t="shared" si="105"/>
        <v>0</v>
      </c>
      <c r="BD32" s="6">
        <f t="shared" si="105"/>
        <v>0</v>
      </c>
      <c r="BE32" s="6">
        <f t="shared" si="105"/>
        <v>0</v>
      </c>
      <c r="BF32" s="6">
        <f t="shared" si="105"/>
        <v>0</v>
      </c>
      <c r="BG32" s="6">
        <f t="shared" si="105"/>
        <v>0</v>
      </c>
      <c r="BH32" s="6">
        <f t="shared" si="105"/>
        <v>0</v>
      </c>
      <c r="BI32" s="6">
        <f t="shared" si="105"/>
        <v>0</v>
      </c>
      <c r="BJ32" s="6">
        <f t="shared" si="105"/>
        <v>2588.6772331111565</v>
      </c>
      <c r="BK32" s="6">
        <f>SUM(L32:BJ32)</f>
        <v>81067.217024102982</v>
      </c>
    </row>
    <row r="33" spans="1:64" ht="18.75">
      <c r="F33" s="19"/>
      <c r="G33" s="10" t="s">
        <v>47</v>
      </c>
      <c r="H33" s="10"/>
      <c r="I33" s="10"/>
      <c r="J33" s="10"/>
      <c r="K33" s="10"/>
      <c r="L33" s="20">
        <f t="shared" ref="L33:AQ33" si="106">SUM(L22:L32)</f>
        <v>665013.69511661166</v>
      </c>
      <c r="M33" s="14">
        <f t="shared" si="106"/>
        <v>0</v>
      </c>
      <c r="N33" s="14">
        <f t="shared" si="106"/>
        <v>0</v>
      </c>
      <c r="O33" s="14">
        <f t="shared" si="106"/>
        <v>0</v>
      </c>
      <c r="P33" s="14">
        <f t="shared" si="106"/>
        <v>0</v>
      </c>
      <c r="Q33" s="14">
        <f t="shared" si="106"/>
        <v>0</v>
      </c>
      <c r="R33" s="14">
        <f t="shared" si="106"/>
        <v>0</v>
      </c>
      <c r="S33" s="14">
        <f t="shared" si="106"/>
        <v>0</v>
      </c>
      <c r="T33" s="14">
        <f t="shared" si="106"/>
        <v>0</v>
      </c>
      <c r="U33" s="14">
        <f t="shared" si="106"/>
        <v>0</v>
      </c>
      <c r="V33" s="14">
        <f t="shared" si="106"/>
        <v>47625.221233111159</v>
      </c>
      <c r="W33" s="14">
        <f t="shared" si="106"/>
        <v>0</v>
      </c>
      <c r="X33" s="14">
        <f t="shared" si="106"/>
        <v>0</v>
      </c>
      <c r="Y33" s="14">
        <f t="shared" si="106"/>
        <v>0</v>
      </c>
      <c r="Z33" s="14">
        <f t="shared" si="106"/>
        <v>0</v>
      </c>
      <c r="AA33" s="14">
        <f t="shared" si="106"/>
        <v>0</v>
      </c>
      <c r="AB33" s="14">
        <f t="shared" si="106"/>
        <v>0</v>
      </c>
      <c r="AC33" s="14">
        <f t="shared" si="106"/>
        <v>0</v>
      </c>
      <c r="AD33" s="14">
        <f t="shared" si="106"/>
        <v>0</v>
      </c>
      <c r="AE33" s="14">
        <f t="shared" si="106"/>
        <v>0</v>
      </c>
      <c r="AF33" s="14">
        <f t="shared" si="106"/>
        <v>47625.221233111159</v>
      </c>
      <c r="AG33" s="14">
        <f t="shared" si="106"/>
        <v>0</v>
      </c>
      <c r="AH33" s="14">
        <f t="shared" si="106"/>
        <v>0</v>
      </c>
      <c r="AI33" s="14">
        <f t="shared" si="106"/>
        <v>0</v>
      </c>
      <c r="AJ33" s="14">
        <f t="shared" si="106"/>
        <v>0</v>
      </c>
      <c r="AK33" s="14">
        <f t="shared" si="106"/>
        <v>0</v>
      </c>
      <c r="AL33" s="14">
        <f t="shared" si="106"/>
        <v>0</v>
      </c>
      <c r="AM33" s="14">
        <f t="shared" si="106"/>
        <v>0</v>
      </c>
      <c r="AN33" s="14">
        <f t="shared" si="106"/>
        <v>0</v>
      </c>
      <c r="AO33" s="14">
        <f t="shared" si="106"/>
        <v>0</v>
      </c>
      <c r="AP33" s="14">
        <f t="shared" si="106"/>
        <v>47625.221233111159</v>
      </c>
      <c r="AQ33" s="14">
        <f t="shared" si="106"/>
        <v>0</v>
      </c>
      <c r="AR33" s="14">
        <f t="shared" ref="AR33:BJ33" si="107">SUM(AR22:AR32)</f>
        <v>0</v>
      </c>
      <c r="AS33" s="14">
        <f t="shared" si="107"/>
        <v>0</v>
      </c>
      <c r="AT33" s="14">
        <f t="shared" si="107"/>
        <v>0</v>
      </c>
      <c r="AU33" s="14">
        <f t="shared" si="107"/>
        <v>0</v>
      </c>
      <c r="AV33" s="14">
        <f t="shared" si="107"/>
        <v>0</v>
      </c>
      <c r="AW33" s="14">
        <f t="shared" si="107"/>
        <v>0</v>
      </c>
      <c r="AX33" s="14">
        <f t="shared" si="107"/>
        <v>0</v>
      </c>
      <c r="AY33" s="14">
        <f t="shared" si="107"/>
        <v>0</v>
      </c>
      <c r="AZ33" s="14">
        <f t="shared" si="107"/>
        <v>47625.221233111159</v>
      </c>
      <c r="BA33" s="14">
        <f t="shared" si="107"/>
        <v>0</v>
      </c>
      <c r="BB33" s="14">
        <f t="shared" si="107"/>
        <v>0</v>
      </c>
      <c r="BC33" s="14">
        <f t="shared" si="107"/>
        <v>0</v>
      </c>
      <c r="BD33" s="14">
        <f t="shared" si="107"/>
        <v>0</v>
      </c>
      <c r="BE33" s="14">
        <f t="shared" si="107"/>
        <v>0</v>
      </c>
      <c r="BF33" s="14">
        <f t="shared" si="107"/>
        <v>0</v>
      </c>
      <c r="BG33" s="14">
        <f t="shared" si="107"/>
        <v>0</v>
      </c>
      <c r="BH33" s="14">
        <f t="shared" si="107"/>
        <v>0</v>
      </c>
      <c r="BI33" s="14">
        <f t="shared" si="107"/>
        <v>0</v>
      </c>
      <c r="BJ33" s="14">
        <f t="shared" si="107"/>
        <v>47625.221233111159</v>
      </c>
      <c r="BK33" s="16">
        <f>SUM(L33:BJ33)</f>
        <v>903139.8012821672</v>
      </c>
    </row>
    <row r="34" spans="1:64" ht="18.75" thickTop="1">
      <c r="H34" s="3"/>
      <c r="I34" s="3"/>
      <c r="J34" s="3"/>
    </row>
    <row r="35" spans="1:64" ht="18">
      <c r="H35" s="3"/>
      <c r="I35" s="3"/>
      <c r="J35" s="3"/>
    </row>
    <row r="36" spans="1:64" ht="18.75">
      <c r="BL36" s="10"/>
    </row>
    <row r="37" spans="1:64" s="10" customFormat="1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ht="18.75">
      <c r="A38" s="10"/>
      <c r="B38" s="10"/>
      <c r="C38" s="10"/>
      <c r="D38" s="10"/>
      <c r="E38" s="10"/>
    </row>
    <row r="46" spans="1:64" ht="18.75">
      <c r="F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58" spans="1:64" ht="18.75">
      <c r="BL58" s="10"/>
    </row>
    <row r="59" spans="1:64" s="10" customFormat="1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18.75">
      <c r="A60" s="10"/>
      <c r="B60" s="10"/>
      <c r="C60" s="10"/>
      <c r="D60" s="10"/>
      <c r="E60" s="10"/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Collins</dc:creator>
  <cp:keywords/>
  <dc:description/>
  <cp:lastModifiedBy/>
  <cp:revision/>
  <dcterms:created xsi:type="dcterms:W3CDTF">2021-06-16T18:45:36Z</dcterms:created>
  <dcterms:modified xsi:type="dcterms:W3CDTF">2021-07-10T18:04:59Z</dcterms:modified>
  <cp:category/>
  <cp:contentStatus/>
</cp:coreProperties>
</file>